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<sst xmlns="http://schemas.openxmlformats.org/spreadsheetml/2006/main" count="3024" uniqueCount="2087">
  <si>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</si>
  <si>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</si>
  <si>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</si>
  <si>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</si>
  <si>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</si>
  <si>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</si>
  <si>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</si>
  <si>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</si>
  <si>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</si>
  <si>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</si>
  <si>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</si>
  <si>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</si>
  <si>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</si>
  <si>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</si>
  <si>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</si>
  <si>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</si>
  <si>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</si>
  <si>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</si>
  <si>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</si>
  <si>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</si>
  <si>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</si>
  <si>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</si>
  <si>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</si>
  <si>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</si>
  <si>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</si>
  <si>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</si>
  <si>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</si>
  <si>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</si>
  <si>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</si>
  <si>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</si>
  <si>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</si>
  <si>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</si>
  <si>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</si>
  <si>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</si>
  <si>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</si>
  <si>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</si>
  <si>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</si>
  <si>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</si>
  <si>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</si>
  <si>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</si>
  <si>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</si>
  <si>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</si>
  <si>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</si>
  <si>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</si>
  <si>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</si>
  <si>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</si>
  <si>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</si>
  <si>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</si>
  <si>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</si>
  <si>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</si>
  <si>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</si>
  <si>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</si>
  <si>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</si>
  <si>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</si>
  <si>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</si>
  <si>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</si>
  <si>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</si>
  <si>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</si>
  <si>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</si>
  <si>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</si>
  <si>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</si>
  <si>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</si>
  <si>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</si>
  <si>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</si>
  <si>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</si>
  <si>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</si>
  <si>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</si>
  <si>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</si>
  <si>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</si>
  <si>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</si>
  <si>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</si>
  <si>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</si>
  <si>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</si>
  <si>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</si>
  <si>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</si>
  <si>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</si>
  <si>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</si>
  <si>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</si>
  <si>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</si>
  <si>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</si>
  <si>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</si>
  <si>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</si>
  <si>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</si>
  <si>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</si>
  <si>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</si>
  <si>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</si>
  <si>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</si>
  <si>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</si>
  <si>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</si>
  <si>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</si>
  <si>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</si>
  <si>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</si>
  <si>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</si>
  <si>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</si>
  <si>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</si>
  <si>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</si>
  <si>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</si>
  <si>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</si>
  <si>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</si>
  <si>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</si>
  <si>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</si>
  <si>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</si>
  <si>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</si>
  <si>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</si>
  <si>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</si>
  <si>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</si>
  <si>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</si>
  <si>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</si>
  <si>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</si>
  <si>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</si>
  <si>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</si>
  <si>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</si>
  <si>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</si>
  <si>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</si>
  <si>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</si>
  <si>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</si>
  <si>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</si>
  <si>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</si>
  <si>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</si>
  <si>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</si>
  <si>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</si>
  <si>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</si>
  <si>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</si>
  <si>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</si>
  <si>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</si>
  <si>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</si>
  <si>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</si>
  <si>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</si>
  <si>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</si>
  <si>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</si>
  <si>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</si>
  <si>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</si>
  <si>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</si>
  <si>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</si>
  <si>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</si>
  <si>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</si>
  <si>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</si>
  <si>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</si>
  <si>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</si>
  <si>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</si>
  <si>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</si>
  <si>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</si>
  <si>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</si>
  <si>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</si>
  <si>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</si>
  <si>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</si>
  <si>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</si>
  <si>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</si>
  <si>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</si>
  <si>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</si>
  <si>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</si>
  <si>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</si>
  <si>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</si>
  <si>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</si>
  <si>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</si>
  <si>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</si>
  <si>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</si>
  <si>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</si>
  <si>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</si>
  <si>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</si>
  <si>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</si>
  <si>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</si>
  <si>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</si>
  <si>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</si>
  <si>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</si>
  <si>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</si>
  <si>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</si>
  <si>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</si>
  <si>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</si>
  <si>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</si>
  <si>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</si>
  <si>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</si>
  <si>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</si>
  <si>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</si>
  <si>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</si>
  <si>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</si>
  <si>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</si>
  <si>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</si>
  <si>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</si>
  <si>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</si>
  <si>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</si>
  <si>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</si>
  <si>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</si>
  <si>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</si>
  <si>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</si>
  <si>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</si>
  <si>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</si>
  <si>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</si>
  <si>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</si>
  <si>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</si>
  <si>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</si>
  <si>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</si>
  <si>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</si>
  <si>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</si>
  <si>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</si>
  <si>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</si>
  <si>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</si>
  <si>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</si>
  <si>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</si>
  <si>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</si>
  <si>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</si>
  <si>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</si>
  <si>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</si>
  <si>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</si>
  <si>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</si>
  <si>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</si>
  <si>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</si>
  <si>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</si>
  <si>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</si>
  <si>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</si>
  <si>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</si>
  <si>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</si>
  <si>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</si>
  <si>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</si>
  <si>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</si>
  <si>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</si>
  <si>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</si>
  <si>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</si>
  <si>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</si>
  <si>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</si>
  <si>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</si>
  <si>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</si>
  <si>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</si>
  <si>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</si>
  <si>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</si>
  <si>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</si>
  <si>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</si>
  <si>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</si>
  <si>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</si>
  <si>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</si>
  <si>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</si>
  <si>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</si>
  <si>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</si>
  <si>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</si>
  <si>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</si>
  <si>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</si>
  <si>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</si>
  <si>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</si>
  <si>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</si>
  <si>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</si>
  <si>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</si>
  <si>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</si>
  <si>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</si>
  <si>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</si>
  <si>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</si>
  <si>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</si>
  <si>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</si>
  <si>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</si>
  <si>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</si>
  <si>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</si>
  <si>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</si>
  <si>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</si>
  <si>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</si>
  <si>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</si>
  <si>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</si>
  <si>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</si>
  <si>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</si>
  <si>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</si>
  <si>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</si>
  <si>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</si>
  <si>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</si>
  <si>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</si>
  <si>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</si>
  <si>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</si>
  <si>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</si>
  <si>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</si>
  <si>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</si>
  <si>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</si>
  <si>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</si>
  <si>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</si>
  <si>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</si>
  <si>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</si>
  <si>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</si>
  <si>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</si>
  <si>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</si>
  <si>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</si>
  <si>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</si>
  <si>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</si>
  <si>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</si>
  <si>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</si>
  <si>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</si>
  <si>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</si>
  <si>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</si>
  <si>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</si>
  <si>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</si>
  <si>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</si>
  <si>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</si>
  <si>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</si>
  <si>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</si>
  <si>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</si>
  <si>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</si>
  <si>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</si>
  <si>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</si>
  <si>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</si>
  <si>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</si>
  <si>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</si>
  <si>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</si>
  <si>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</si>
  <si>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</si>
  <si>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</si>
  <si>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</si>
  <si>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</si>
  <si>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</si>
  <si>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</si>
  <si>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</si>
  <si>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</si>
  <si>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</si>
  <si>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</si>
  <si>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</si>
  <si>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</si>
  <si>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</si>
  <si>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</si>
  <si>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</si>
  <si>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</si>
  <si>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</si>
  <si>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</si>
  <si>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</si>
  <si>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</si>
  <si>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</si>
  <si>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</si>
  <si>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</si>
  <si>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</si>
  <si>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</si>
  <si>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</si>
  <si>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</si>
  <si>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</si>
  <si>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</si>
  <si>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</si>
  <si>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</si>
  <si>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</si>
  <si>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</si>
  <si>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</si>
  <si>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</si>
  <si>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</si>
  <si>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</si>
  <si>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</si>
  <si>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</si>
  <si>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</si>
  <si>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</si>
  <si>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</si>
  <si>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</si>
  <si>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</si>
  <si>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</si>
  <si>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</si>
  <si>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</si>
  <si>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</si>
  <si>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</si>
  <si>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</si>
  <si>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</si>
  <si>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</si>
  <si>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</si>
  <si>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</si>
  <si>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</si>
  <si>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</si>
  <si>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</si>
  <si>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</si>
  <si>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</si>
  <si>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</si>
  <si>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</si>
  <si>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</si>
  <si>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</si>
  <si>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</si>
  <si>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</si>
  <si>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</si>
  <si>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</si>
  <si>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</si>
  <si>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</si>
  <si>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</si>
  <si>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</si>
  <si>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</si>
  <si>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</si>
  <si>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</si>
  <si>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</si>
  <si>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</si>
  <si>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</si>
  <si>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</si>
  <si>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</si>
  <si>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</si>
  <si>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</si>
  <si>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</si>
  <si>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</si>
  <si>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</si>
  <si>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</si>
  <si>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</si>
  <si>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</si>
  <si>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</si>
  <si>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</si>
  <si>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</si>
  <si>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</si>
  <si>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</si>
  <si>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</si>
  <si>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</si>
  <si>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</si>
  <si>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</si>
  <si>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</si>
  <si>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</si>
  <si>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</si>
  <si>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</si>
  <si>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</si>
  <si>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</si>
  <si>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</si>
  <si>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</si>
  <si>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</si>
  <si>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</si>
  <si>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</si>
  <si>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</si>
  <si>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</si>
  <si>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</si>
  <si>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</si>
  <si>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</si>
  <si>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</si>
  <si>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</si>
  <si>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</si>
  <si>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</si>
  <si>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</si>
  <si>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</si>
  <si>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</si>
  <si>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</si>
  <si>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</si>
  <si>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</si>
  <si>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</si>
  <si>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</si>
  <si>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</si>
  <si>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</si>
  <si>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</si>
  <si>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</si>
  <si>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</si>
  <si>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</si>
  <si>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</si>
  <si>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</si>
  <si>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</si>
  <si>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</si>
  <si>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</si>
  <si>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</si>
  <si>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</si>
  <si>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</si>
  <si>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</si>
  <si>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</si>
  <si>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</si>
  <si>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</si>
  <si>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</si>
  <si>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</si>
  <si>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</si>
  <si>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</si>
  <si>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</si>
  <si>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</si>
  <si>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</si>
  <si>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</si>
  <si>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</si>
  <si>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</si>
  <si>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</si>
  <si>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</si>
  <si>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</si>
  <si>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</si>
  <si>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</si>
  <si>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</si>
  <si>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</si>
  <si>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</si>
  <si>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</si>
  <si>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</si>
  <si>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</si>
  <si>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</si>
  <si>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</si>
  <si>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</si>
  <si>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</si>
  <si>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</si>
  <si>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</si>
  <si>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</si>
  <si>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</si>
  <si>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</si>
  <si>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</si>
  <si>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</si>
  <si>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</si>
  <si>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</si>
  <si>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</si>
  <si>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</si>
  <si>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</si>
  <si>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</si>
  <si>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</si>
  <si>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</si>
  <si>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</si>
  <si>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</si>
  <si>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</si>
  <si>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</si>
  <si>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</si>
  <si>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</si>
  <si>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</si>
  <si>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</si>
  <si>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</si>
  <si>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</si>
  <si>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</si>
  <si>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</si>
  <si>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</si>
  <si>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</si>
  <si>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</si>
  <si>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</si>
  <si>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</si>
  <si>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</si>
  <si>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</si>
  <si>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</si>
  <si>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</si>
  <si>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</si>
  <si>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</si>
  <si>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</si>
  <si>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</si>
  <si>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</si>
  <si>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</si>
  <si>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</si>
  <si>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</si>
  <si>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</si>
  <si>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</si>
  <si>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</si>
  <si>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</si>
  <si>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</si>
  <si>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</si>
  <si>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</si>
  <si>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</si>
  <si>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</si>
  <si>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</si>
  <si>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</si>
  <si>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</si>
  <si>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</si>
  <si>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</si>
  <si>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</si>
  <si>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</si>
  <si>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</si>
  <si>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</si>
  <si>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</si>
  <si>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</si>
  <si>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</si>
  <si>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</si>
  <si>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</si>
  <si>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</si>
  <si>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</si>
  <si>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</si>
  <si>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</si>
  <si>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</si>
  <si>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</si>
  <si>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</si>
  <si>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</si>
  <si>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</si>
  <si>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</si>
  <si>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</si>
  <si>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</si>
  <si>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</si>
  <si>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</si>
  <si>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</si>
  <si>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</si>
  <si>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</si>
  <si>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</si>
  <si>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</si>
  <si>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</si>
  <si>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</si>
  <si>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</si>
  <si>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</si>
  <si>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</si>
  <si>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</si>
  <si>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</si>
  <si>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</si>
  <si>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</si>
  <si>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</si>
  <si>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</si>
  <si>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</si>
  <si>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</si>
  <si>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</si>
  <si>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</si>
  <si>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</si>
  <si>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</si>
  <si>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</si>
  <si>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</si>
  <si>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</si>
  <si>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</si>
  <si>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</si>
  <si>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</si>
  <si>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</si>
  <si>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</si>
  <si>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</si>
  <si>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</si>
  <si>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</si>
  <si>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</si>
  <si>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</si>
  <si>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</si>
  <si>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</si>
  <si>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</si>
  <si>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</si>
  <si>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</si>
  <si>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</si>
  <si>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</si>
  <si>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</si>
  <si>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</si>
  <si>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</si>
  <si>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</si>
  <si>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</si>
  <si>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</si>
  <si>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</si>
  <si>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</si>
  <si>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</si>
  <si>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</si>
  <si>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</si>
  <si>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</si>
  <si>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</si>
  <si>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</si>
  <si>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</si>
  <si>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</si>
  <si>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</si>
  <si>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</si>
  <si>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</si>
  <si>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</si>
  <si>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</si>
  <si>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</si>
  <si>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</si>
  <si>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</si>
  <si>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</si>
  <si>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</si>
  <si>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</si>
  <si>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</si>
  <si>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</si>
  <si>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</si>
  <si>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</si>
  <si>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</si>
  <si>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</si>
  <si>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</si>
  <si>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</si>
  <si>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</si>
  <si>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</si>
  <si>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</si>
  <si>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</si>
  <si>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</si>
  <si>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</si>
  <si>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</si>
  <si>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</si>
  <si>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</si>
  <si>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</si>
  <si>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</si>
  <si>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</si>
  <si>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</si>
  <si>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</si>
  <si>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</si>
  <si>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</si>
  <si>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</si>
  <si>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</si>
  <si>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</si>
  <si>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</si>
  <si>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</si>
  <si>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</si>
  <si>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</si>
  <si>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</si>
  <si>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</si>
  <si>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</si>
  <si>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</si>
  <si>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</si>
  <si>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</si>
  <si>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</si>
  <si>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</si>
  <si>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</si>
  <si>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</si>
  <si>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</si>
  <si>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</si>
  <si>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</si>
  <si>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</si>
  <si>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</si>
  <si>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</si>
  <si>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</si>
  <si>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</si>
  <si>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</si>
  <si>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</si>
  <si>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</si>
  <si>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</si>
  <si>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</si>
  <si>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</si>
  <si>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</si>
  <si>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</si>
  <si>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</si>
  <si>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</si>
  <si>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</si>
  <si>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</si>
  <si>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</si>
  <si>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</si>
  <si>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</si>
  <si>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</si>
  <si>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</si>
  <si>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</si>
  <si>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</si>
  <si>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</si>
  <si>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</si>
  <si>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</si>
  <si>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</si>
  <si>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</si>
  <si>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</si>
  <si>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</si>
  <si>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</si>
  <si>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</si>
  <si>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</si>
  <si>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</si>
  <si>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</si>
  <si>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</si>
  <si>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</si>
  <si>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</si>
  <si>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</si>
  <si>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</si>
  <si>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</si>
  <si>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</si>
  <si>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</si>
  <si>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</si>
  <si>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</si>
  <si>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</si>
  <si>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</si>
  <si>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</si>
  <si>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</si>
  <si>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</si>
  <si>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</si>
  <si>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</si>
  <si>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</si>
  <si>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</si>
  <si>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</si>
  <si>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</si>
  <si>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</si>
  <si>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</si>
  <si>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</si>
  <si>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</si>
  <si>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</si>
  <si>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</si>
  <si>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</si>
  <si>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</si>
  <si>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</si>
  <si>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</si>
  <si>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</si>
  <si>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</si>
  <si>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</si>
  <si>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</si>
  <si>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</si>
  <si>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</si>
  <si>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</si>
  <si>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</si>
  <si>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</si>
  <si>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</si>
  <si>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</si>
  <si>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</si>
  <si>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</si>
  <si>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</si>
  <si>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</si>
  <si>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</si>
  <si>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</si>
  <si>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</si>
  <si>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</si>
  <si>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</si>
  <si>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</si>
  <si>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</si>
  <si>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</si>
  <si>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</si>
  <si>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</si>
  <si>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</si>
  <si>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</si>
  <si>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</si>
  <si>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</si>
  <si>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</si>
  <si>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</si>
  <si>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</si>
  <si>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</si>
  <si>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</si>
  <si>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</si>
  <si>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</si>
  <si>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</si>
  <si>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</si>
  <si>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</si>
  <si>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</si>
  <si>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</si>
  <si>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</si>
  <si>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</si>
  <si>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</si>
  <si>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</si>
  <si>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</si>
  <si>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</si>
  <si>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</si>
  <si>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</si>
  <si>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</si>
  <si>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</si>
  <si>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</si>
  <si>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</si>
  <si>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</si>
  <si>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</si>
  <si>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</si>
  <si>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</si>
  <si>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</si>
  <si>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</si>
  <si>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</si>
  <si>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</si>
  <si>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</si>
  <si>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</si>
  <si>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</si>
  <si>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</si>
  <si>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</si>
  <si>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</si>
  <si>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</si>
  <si>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</si>
  <si>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</si>
  <si>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</si>
  <si>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</si>
  <si>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</si>
  <si>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</si>
  <si>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</si>
  <si>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</si>
  <si>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</si>
  <si>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</si>
  <si>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</si>
  <si>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</si>
  <si>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</si>
  <si>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</si>
  <si>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</si>
  <si>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</si>
  <si>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</si>
  <si>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</si>
  <si>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</si>
  <si>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</si>
  <si>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</si>
  <si>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</si>
  <si>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</si>
  <si>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</si>
  <si>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</si>
  <si>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</si>
  <si>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</si>
  <si>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</si>
  <si>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</si>
  <si>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</si>
  <si>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</si>
  <si>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</si>
  <si>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</si>
  <si>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</si>
  <si>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</si>
  <si>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</si>
  <si>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</si>
  <si>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</si>
  <si>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</si>
  <si>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</si>
  <si>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</si>
  <si>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</si>
  <si>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</si>
  <si>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</si>
  <si>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</si>
  <si>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</si>
  <si>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</si>
  <si>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</si>
  <si>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</si>
  <si>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</si>
  <si>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</si>
  <si>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</si>
  <si>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</si>
  <si>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</si>
  <si>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</si>
  <si>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</si>
  <si>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</si>
  <si>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</si>
  <si>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</si>
  <si>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</si>
  <si>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</si>
  <si>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</si>
  <si>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</si>
  <si>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</si>
  <si>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</si>
  <si>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</si>
  <si>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</si>
  <si>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</si>
  <si>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</si>
  <si>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</si>
  <si>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</si>
  <si>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</si>
  <si>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</si>
  <si>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</si>
  <si>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</si>
  <si>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</si>
  <si>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</si>
  <si>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</si>
  <si>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</si>
  <si>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</si>
  <si>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</si>
  <si>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</si>
  <si>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</si>
  <si>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</si>
  <si>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</si>
  <si>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</si>
  <si>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</si>
  <si>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</si>
  <si>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</si>
  <si>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</si>
  <si>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</si>
  <si>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</si>
  <si>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</si>
  <si>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</si>
  <si>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</si>
  <si>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</si>
  <si>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</si>
  <si>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</si>
  <si>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</si>
  <si>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</si>
  <si>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</si>
  <si>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</si>
  <si>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</si>
  <si>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</si>
  <si>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</si>
  <si>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</si>
  <si>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</si>
  <si>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</si>
  <si>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</si>
  <si>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</si>
  <si>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</si>
  <si>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</si>
  <si>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</si>
  <si>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</si>
  <si>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</si>
  <si>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</si>
  <si>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</si>
  <si>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</si>
  <si>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</si>
  <si>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</si>
  <si>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</si>
  <si>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</si>
  <si>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</si>
  <si>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</si>
  <si>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</si>
  <si>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</si>
  <si>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</si>
  <si>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</si>
  <si>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</si>
  <si>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</si>
  <si>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</si>
  <si>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</si>
  <si>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</si>
  <si>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</si>
  <si>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</si>
  <si>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</si>
  <si>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</si>
  <si>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</si>
  <si>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</si>
  <si>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</si>
  <si>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</si>
  <si>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</si>
  <si>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</si>
  <si>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</si>
  <si>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</si>
  <si>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</si>
  <si>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</si>
  <si>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</si>
  <si>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</si>
  <si>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</si>
  <si>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</si>
  <si>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</si>
  <si>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</si>
  <si>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</si>
  <si>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</si>
  <si>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</si>
  <si>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</si>
  <si>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</si>
  <si>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</si>
  <si>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</si>
  <si>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</si>
  <si>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</si>
  <si>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</si>
  <si>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</si>
  <si>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</si>
  <si>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</si>
  <si>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</si>
  <si>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</si>
  <si>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</si>
  <si>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</si>
  <si>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</si>
  <si>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</si>
  <si>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</si>
  <si>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</si>
  <si>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</si>
  <si>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</si>
  <si>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</si>
  <si>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</si>
  <si>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</si>
  <si>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</si>
  <si>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</si>
  <si>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</si>
  <si>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</si>
  <si>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</si>
  <si>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</si>
  <si>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</si>
  <si>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</si>
  <si>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</si>
  <si>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</si>
  <si>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</si>
  <si>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</si>
  <si>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</si>
  <si>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</si>
  <si>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</si>
  <si>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</si>
  <si>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</si>
  <si>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</si>
  <si>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</si>
  <si>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</si>
  <si>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</si>
  <si>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</si>
  <si>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</si>
  <si>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</si>
  <si>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</si>
  <si>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</si>
  <si>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</si>
  <si>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</si>
  <si>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</si>
  <si>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</si>
  <si>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</si>
  <si>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</si>
  <si>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</si>
  <si>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</si>
  <si>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</si>
  <si>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</si>
  <si>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</si>
  <si>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</si>
  <si>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</si>
  <si>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</si>
  <si>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</si>
  <si>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</si>
  <si>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</si>
  <si>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</si>
  <si>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</si>
  <si>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</si>
  <si>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</si>
  <si>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</si>
  <si>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</si>
  <si>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</si>
  <si>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</si>
  <si>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</si>
  <si>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</si>
  <si>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</si>
  <si>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</si>
  <si>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</si>
  <si>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</si>
  <si>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</si>
  <si>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</si>
  <si>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</si>
  <si>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</si>
  <si>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</si>
  <si>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</si>
  <si>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</si>
  <si>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</si>
  <si>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</si>
  <si>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</si>
  <si>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</si>
  <si>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</si>
  <si>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</si>
  <si>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</si>
  <si>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</si>
  <si>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</si>
  <si>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</si>
  <si>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</si>
  <si>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</si>
  <si>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</si>
  <si>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</si>
  <si>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</si>
  <si>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</si>
  <si>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</si>
  <si>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</si>
  <si>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</si>
  <si>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</si>
  <si>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</si>
  <si>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</si>
  <si>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</si>
  <si>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</si>
  <si>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</si>
  <si>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</si>
  <si>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</si>
  <si>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</si>
  <si>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</si>
  <si>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</si>
  <si>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</si>
  <si>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</si>
  <si>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</si>
  <si>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</si>
  <si>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</si>
  <si>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</si>
  <si>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</si>
  <si>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</si>
  <si>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</si>
  <si>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</si>
  <si>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</si>
  <si>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</si>
  <si>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</si>
  <si>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</si>
  <si>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</si>
  <si>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</si>
  <si>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</si>
  <si>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</si>
  <si>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</si>
  <si>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</si>
  <si>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</si>
  <si>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</si>
  <si>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</si>
  <si>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</si>
  <si>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</si>
  <si>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</si>
  <si>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</si>
  <si>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</si>
  <si>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</si>
  <si>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</si>
  <si>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</si>
  <si>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</si>
  <si>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</si>
  <si>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</si>
  <si>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</si>
  <si>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</si>
  <si>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</si>
  <si>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</si>
  <si>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</si>
  <si>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</si>
  <si>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</si>
  <si>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</si>
  <si>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</si>
  <si>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</si>
  <si>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</si>
  <si>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</si>
  <si>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</si>
  <si>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</si>
  <si>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</si>
  <si>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</si>
  <si>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</si>
  <si>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</si>
  <si>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</si>
  <si>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</si>
  <si>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</si>
  <si>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</si>
  <si>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</si>
  <si>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</si>
  <si>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</si>
  <si>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</si>
  <si>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</si>
  <si>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</si>
  <si>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</si>
  <si>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</si>
  <si>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</si>
  <si>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</si>
  <si>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</si>
  <si>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</si>
  <si>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</si>
  <si>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</si>
  <si>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</si>
  <si>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</si>
  <si>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</si>
  <si>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</si>
  <si>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</si>
  <si>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</si>
  <si>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</si>
  <si>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</si>
  <si>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</si>
  <si>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</si>
  <si>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</si>
  <si>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</si>
  <si>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</si>
  <si>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</si>
  <si>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</si>
  <si>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</si>
  <si>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</si>
  <si>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</si>
  <si>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</si>
  <si>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</si>
  <si>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</si>
  <si>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</si>
  <si>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</si>
  <si>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</si>
  <si>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</si>
  <si>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</si>
  <si>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</si>
  <si>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</si>
  <si>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</si>
  <si>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</si>
  <si>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</si>
  <si>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</si>
  <si>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</si>
  <si>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</si>
  <si>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</si>
  <si>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</si>
  <si>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</si>
  <si>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</si>
  <si>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</si>
  <si>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</si>
  <si>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</si>
  <si>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</si>
  <si>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</si>
  <si>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</si>
  <si>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</si>
  <si>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</si>
  <si>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</si>
  <si>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</si>
  <si>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</si>
  <si>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</si>
  <si>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</si>
  <si>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</si>
  <si>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</si>
  <si>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</si>
  <si>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</si>
  <si>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</si>
  <si>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</si>
  <si>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</si>
  <si>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</si>
  <si>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</si>
  <si>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</si>
  <si>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</si>
  <si>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</si>
  <si>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</si>
  <si>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</si>
  <si>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</si>
  <si>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</si>
  <si>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</si>
  <si>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</si>
  <si>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</si>
  <si>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</si>
  <si>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</si>
  <si>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</si>
  <si>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</si>
  <si>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</si>
  <si>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</si>
  <si>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</si>
  <si>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</si>
  <si>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</si>
  <si>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</si>
  <si>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</si>
  <si>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</si>
  <si>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</si>
  <si>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</si>
  <si>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</si>
  <si>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</si>
  <si>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</si>
  <si>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</si>
  <si>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</si>
  <si>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</si>
  <si>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</si>
  <si>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</si>
  <si>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</si>
  <si>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</si>
  <si>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</si>
  <si>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</si>
  <si>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</si>
  <si>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</si>
  <si>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</si>
  <si>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</si>
  <si>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</si>
  <si>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</si>
  <si>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</si>
  <si>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</si>
  <si>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</si>
  <si>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</si>
  <si>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</si>
  <si>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</si>
  <si>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</si>
  <si>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</si>
  <si>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</si>
  <si>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</si>
  <si>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</si>
  <si>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</si>
  <si>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</si>
  <si>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</si>
  <si>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</si>
  <si>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</si>
  <si>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</si>
  <si>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</si>
  <si>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</si>
  <si>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</si>
  <si>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</si>
  <si>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</si>
  <si>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</si>
  <si>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</si>
  <si>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</si>
  <si>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</si>
  <si>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</si>
  <si>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</si>
  <si>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</si>
  <si>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</si>
  <si>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</si>
  <si>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</si>
  <si>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</si>
  <si>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</si>
  <si>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</si>
  <si>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</si>
  <si>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</si>
  <si>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</si>
  <si>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</si>
  <si>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</si>
  <si>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</si>
  <si>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</si>
  <si>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</si>
  <si>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</si>
  <si>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</si>
  <si>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</si>
  <si>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</si>
  <si>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</si>
  <si>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</si>
  <si>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</si>
  <si>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</si>
  <si>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</si>
  <si>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</si>
  <si>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</si>
  <si>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</si>
  <si>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</si>
  <si>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</si>
  <si>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</si>
  <si>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</si>
  <si>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</si>
  <si>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</si>
  <si>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</si>
  <si>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</si>
  <si>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</si>
  <si>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</si>
  <si>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</si>
  <si>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</si>
  <si>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</si>
  <si>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</si>
  <si>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</si>
  <si>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</si>
  <si>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</si>
  <si>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</si>
  <si>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</si>
  <si>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</si>
  <si>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</si>
  <si>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</si>
  <si>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</si>
  <si>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</si>
  <si>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</si>
  <si>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</si>
  <si>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</si>
  <si>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</si>
  <si>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</si>
  <si>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</si>
  <si>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</si>
  <si>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</si>
  <si>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</si>
  <si>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</si>
  <si>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</si>
  <si>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</si>
  <si>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</si>
  <si>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</si>
  <si>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</si>
  <si>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</si>
  <si>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</si>
  <si>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</si>
  <si>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</si>
  <si>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</si>
  <si>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</si>
  <si>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</si>
  <si>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</si>
  <si>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</si>
  <si>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</si>
  <si>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</si>
  <si>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</si>
  <si>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</si>
  <si>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</si>
  <si>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</si>
  <si>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</si>
  <si>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</si>
  <si>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</si>
  <si>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</si>
  <si>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</si>
  <si>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</si>
  <si>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</si>
  <si>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</si>
  <si>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</si>
  <si>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</si>
  <si>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</si>
  <si>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</si>
  <si>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</si>
  <si>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</si>
  <si>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</si>
  <si>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</si>
  <si>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</si>
  <si>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</si>
  <si>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</si>
  <si>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</si>
  <si>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</si>
  <si>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</si>
  <si>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</si>
  <si>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</si>
  <si>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</si>
  <si>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</si>
  <si>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</si>
  <si>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</si>
  <si>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</si>
  <si>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</si>
  <si>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</si>
  <si>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</si>
  <si>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</si>
  <si>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</si>
  <si>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</si>
  <si>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</si>
  <si>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</si>
  <si>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</si>
  <si>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</si>
  <si>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</si>
  <si>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</si>
  <si>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</si>
  <si>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</si>
  <si>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</si>
  <si>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</si>
  <si>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</si>
  <si>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</si>
  <si>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</si>
  <si>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</si>
  <si>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</si>
  <si>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</si>
  <si>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</si>
  <si>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</si>
  <si>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</si>
  <si>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</si>
  <si>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</si>
  <si>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</si>
  <si>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</si>
  <si>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</si>
  <si>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</si>
  <si>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</si>
  <si>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</si>
  <si>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</si>
  <si>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</si>
  <si>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</si>
  <si>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</si>
  <si>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</si>
  <si>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</si>
  <si>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</si>
  <si>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</si>
  <si>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</si>
  <si>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</si>
  <si>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</si>
  <si>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</si>
  <si>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</si>
  <si>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</si>
  <si>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</si>
  <si>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</si>
  <si>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</si>
  <si>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</si>
  <si>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</si>
  <si>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</si>
  <si>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</si>
  <si>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</si>
  <si>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</si>
  <si>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</si>
  <si>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</si>
  <si>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</si>
  <si>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</si>
  <si>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</si>
  <si>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</si>
  <si>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</si>
  <si>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</si>
  <si>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</si>
  <si>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</si>
  <si>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</si>
  <si>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</si>
  <si>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</si>
  <si>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</si>
  <si>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</si>
  <si>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</si>
  <si>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</si>
  <si>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</si>
  <si>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</si>
  <si>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</si>
  <si>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</si>
  <si>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</si>
  <si>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</si>
  <si>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</si>
  <si>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</si>
  <si>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</si>
  <si>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</si>
  <si>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</si>
  <si>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</si>
  <si>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</si>
  <si>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</si>
  <si>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</si>
  <si>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</si>
  <si>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</si>
  <si>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</si>
  <si>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</si>
  <si>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</si>
  <si>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</si>
  <si>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</si>
  <si>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</si>
  <si>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</si>
  <si>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</si>
  <si>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</si>
  <si>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</si>
  <si>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</si>
  <si>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</si>
  <si>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</si>
  <si>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</si>
  <si>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</si>
  <si>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</si>
  <si>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</si>
  <si>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</si>
  <si>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</si>
  <si>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</si>
  <si>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</si>
  <si>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</si>
  <si>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</si>
  <si>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</si>
  <si>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</si>
  <si>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</si>
  <si>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</si>
  <si>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</si>
  <si>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</si>
  <si>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</si>
  <si>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</si>
  <si>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</si>
  <si>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</si>
  <si>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</si>
  <si>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</si>
  <si>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</si>
  <si>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</si>
  <si>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</si>
  <si>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</si>
  <si>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</si>
  <si>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</si>
  <si>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</si>
  <si>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</si>
  <si>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</si>
  <si>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</si>
  <si>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</si>
  <si>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</si>
  <si>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</si>
  <si>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</si>
  <si>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</si>
  <si>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</si>
  <si>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</si>
  <si>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</si>
  <si>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</si>
  <si>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</si>
  <si>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</si>
  <si>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</si>
  <si>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</si>
  <si>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</si>
  <si>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</si>
  <si>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</si>
  <si>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</si>
  <si>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</si>
  <si>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</si>
  <si>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</si>
  <si>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</si>
  <si>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</si>
  <si>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</si>
  <si>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</si>
  <si>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</si>
  <si>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</si>
  <si>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</si>
  <si>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</si>
  <si>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</si>
  <si>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</si>
  <si>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</si>
  <si>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</si>
  <si>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</si>
  <si>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</si>
  <si>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</si>
  <si>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</si>
  <si>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</si>
  <si>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</si>
  <si>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</si>
  <si>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</si>
  <si>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</si>
  <si>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</si>
  <si>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</si>
  <si>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</si>
  <si>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</si>
  <si>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</si>
  <si>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</si>
  <si>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</si>
  <si>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</si>
  <si>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</si>
  <si>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</si>
  <si>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</si>
  <si>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</si>
  <si>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</si>
  <si>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</si>
  <si>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</si>
  <si>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</si>
  <si>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</si>
  <si>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</si>
  <si>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</si>
  <si>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</si>
  <si>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</si>
  <si>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</si>
  <si>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</si>
  <si>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</si>
  <si>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</si>
  <si>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</si>
  <si>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</si>
  <si>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</si>
  <si>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</si>
  <si>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</si>
  <si>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</si>
  <si>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</si>
  <si>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</si>
  <si>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</si>
  <si>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</si>
  <si>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</si>
  <si>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</si>
  <si>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</si>
  <si>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</si>
  <si>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</si>
  <si>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</si>
  <si>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</si>
  <si>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</si>
  <si>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</si>
  <si>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</si>
  <si>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</si>
  <si>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</si>
  <si>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</si>
  <si>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</si>
  <si>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</si>
  <si>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</si>
  <si>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</si>
  <si>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</si>
  <si>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</si>
  <si>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</si>
  <si>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</si>
  <si>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</si>
  <si>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</si>
  <si>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</si>
  <si>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</si>
  <si>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</si>
  <si>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</si>
  <si>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</si>
  <si>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</si>
  <si>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</si>
  <si>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</si>
  <si>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</si>
  <si>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</si>
  <si>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</si>
  <si>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</si>
  <si>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</si>
  <si>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</si>
  <si>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</si>
  <si>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</si>
  <si>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</si>
  <si>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</si>
  <si>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</si>
  <si>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</si>
  <si>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</si>
  <si>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</si>
  <si>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</si>
  <si>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</si>
  <si>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</si>
  <si>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</si>
  <si>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</si>
  <si>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</si>
  <si>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</si>
  <si>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</si>
  <si>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</si>
  <si>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</si>
  <si>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</si>
  <si>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</si>
  <si>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</si>
  <si>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</si>
  <si>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</si>
  <si>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</si>
  <si>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</si>
  <si>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</si>
  <si>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</si>
  <si>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</si>
  <si>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</si>
  <si>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</si>
  <si>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</si>
  <si>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</si>
  <si>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</si>
  <si>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</si>
  <si>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</si>
  <si>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</si>
  <si>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</si>
  <si>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</si>
  <si>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</si>
  <si>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</si>
  <si>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</si>
  <si>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</si>
  <si>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</si>
  <si>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</si>
  <si>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</si>
  <si>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</si>
  <si>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</si>
  <si>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</si>
  <si>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</si>
  <si>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</si>
  <si>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</si>
  <si>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</si>
  <si>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</si>
  <si>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</si>
  <si>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</si>
  <si>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</si>
  <si>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</si>
  <si>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</si>
  <si>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</si>
  <si>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</si>
  <si>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</si>
  <si>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</si>
  <si>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</si>
  <si>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</si>
  <si>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</si>
  <si>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</si>
  <si>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</si>
  <si>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</si>
  <si>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</si>
  <si>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</si>
  <si>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</si>
  <si>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</si>
  <si>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</si>
  <si>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</si>
  <si>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</si>
  <si>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</si>
  <si>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</si>
  <si>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</si>
  <si>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</si>
  <si>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</si>
  <si>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</si>
  <si>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</si>
  <si>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</si>
  <si>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</si>
  <si>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</si>
  <si>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</si>
  <si>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</si>
  <si>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</si>
  <si>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</si>
  <si>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</si>
  <si>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</si>
  <si>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</si>
  <si>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</si>
  <si>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</si>
  <si>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</si>
  <si>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</si>
  <si>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</si>
  <si>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</si>
  <si>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</si>
  <si>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</si>
  <si>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</si>
  <si>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</si>
  <si>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</si>
  <si>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</si>
  <si>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</si>
  <si>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</si>
  <si>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</si>
  <si>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</si>
  <si>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</si>
  <si>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</si>
  <si>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</si>
  <si>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</si>
  <si>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</si>
  <si>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</si>
  <si>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</si>
  <si>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</si>
  <si>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</si>
  <si>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</si>
  <si>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</si>
  <si>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</si>
  <si>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</si>
  <si>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</si>
  <si>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</si>
  <si>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</si>
  <si>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</si>
  <si>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</si>
  <si>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</si>
  <si>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</si>
  <si>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</si>
  <si>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</si>
  <si>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</si>
  <si>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</si>
  <si>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</si>
  <si>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</si>
  <si>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</si>
  <si>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</si>
  <si>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</si>
  <si>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</si>
  <si>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</si>
  <si>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</si>
  <si>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</si>
  <si>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</si>
  <si>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</si>
  <si>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</si>
  <si>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</si>
  <si>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</si>
  <si>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</si>
  <si>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</si>
  <si>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</si>
  <si>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</si>
  <si>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</si>
  <si>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</si>
  <si>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</si>
  <si>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</si>
  <si>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</si>
  <si>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</si>
  <si>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</si>
  <si>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</si>
  <si>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</si>
  <si>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</si>
  <si>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</si>
  <si>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</si>
  <si>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</si>
  <si>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</si>
  <si>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</si>
  <si>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</si>
  <si>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</si>
  <si>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</si>
  <si>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</si>
  <si>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</si>
  <si>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</si>
  <si>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</si>
  <si>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</si>
  <si>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</si>
  <si>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</si>
  <si>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</si>
  <si>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</si>
  <si>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</si>
  <si>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</si>
  <si>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</si>
  <si>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</si>
  <si>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</si>
  <si>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</si>
  <si>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</si>
  <si>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</si>
  <si>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</si>
  <si>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</si>
  <si>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</si>
  <si>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</si>
  <si>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</si>
  <si>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</si>
  <si>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</si>
  <si>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</si>
  <si>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</si>
  <si>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</si>
  <si>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</si>
  <si>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</si>
  <si>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</si>
  <si>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</si>
  <si>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</si>
  <si>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</si>
  <si>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</si>
  <si>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</si>
  <si>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</si>
  <si>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</si>
  <si>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</si>
  <si>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</si>
  <si>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</si>
  <si>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</si>
  <si>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</si>
  <si>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</si>
  <si>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</si>
  <si>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</si>
  <si>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</si>
  <si>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</si>
  <si>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</si>
  <si>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</si>
  <si>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</si>
  <si>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</si>
  <si>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</si>
  <si>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</si>
  <si>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</si>
  <si>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</si>
  <si>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</si>
  <si>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</si>
  <si>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</si>
  <si>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</si>
  <si>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</si>
  <si>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</si>
  <si>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</si>
  <si>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</si>
  <si>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</si>
  <si>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</si>
  <si>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</si>
  <si>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</si>
  <si>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</si>
  <si>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</si>
  <si>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</si>
  <si>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</si>
  <si>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</si>
  <si>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</si>
  <si>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</si>
  <si>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</si>
  <si>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</si>
  <si>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</si>
  <si>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</si>
  <si>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</si>
  <si>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</si>
  <si>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</si>
  <si>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</si>
  <si>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</si>
  <si>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</si>
  <si>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</si>
  <si>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</si>
  <si>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</si>
  <si>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</si>
  <si>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</si>
  <si>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</si>
  <si>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</si>
  <si>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</si>
  <si>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</si>
  <si>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</si>
  <si>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</si>
  <si>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</si>
  <si>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</si>
  <si>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</si>
  <si>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</si>
  <si>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</si>
  <si>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</si>
  <si>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</si>
  <si>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</si>
  <si>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</si>
  <si>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</si>
  <si>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</si>
  <si>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</si>
  <si>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</si>
  <si>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</si>
  <si>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</si>
  <si>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</si>
  <si>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</si>
  <si>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</si>
  <si>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</si>
  <si>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</si>
  <si>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</si>
  <si>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</si>
  <si>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</si>
  <si>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</si>
  <si>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</si>
  <si>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</si>
  <si>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</si>
  <si>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</si>
  <si>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</si>
  <si>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</si>
  <si>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</si>
  <si>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</si>
  <si>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</si>
  <si>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</si>
  <si>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</si>
  <si>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</si>
  <si>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</si>
  <si>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</si>
  <si>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</si>
  <si>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</si>
  <si>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</si>
  <si>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</si>
  <si>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</si>
  <si>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</si>
  <si>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</si>
  <si>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</si>
  <si>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</si>
  <si>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</si>
  <si>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</si>
  <si>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</si>
  <si>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</si>
  <si>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</si>
  <si>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</si>
  <si>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</si>
  <si>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</si>
  <si>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</si>
  <si>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</si>
  <si>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</si>
  <si>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</si>
  <si>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</si>
  <si>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</si>
  <si>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</si>
  <si>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</si>
  <si>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</si>
  <si>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</si>
  <si>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</si>
  <si>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</si>
  <si>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</si>
  <si>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</si>
  <si>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</si>
  <si>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</si>
  <si>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</si>
  <si>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</si>
  <si>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</si>
  <si>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</si>
  <si>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</si>
  <si>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</si>
  <si>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</si>
  <si>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</si>
  <si>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</si>
  <si>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</si>
  <si>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</si>
  <si>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</si>
  <si>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</si>
  <si>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</si>
  <si>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</si>
  <si>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</si>
  <si>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</si>
  <si>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</si>
  <si>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</si>
  <si>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</si>
  <si>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</si>
  <si>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</si>
  <si>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</si>
  <si>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</si>
  <si>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</si>
  <si>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</si>
  <si>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</si>
  <si>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</si>
  <si>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</si>
  <si>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</si>
  <si>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</si>
  <si>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</si>
  <si>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</si>
  <si>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</si>
  <si>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</si>
  <si>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</si>
  <si>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</si>
  <si>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</si>
  <si>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</si>
  <si>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</si>
  <si>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</si>
  <si>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</si>
  <si>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</si>
  <si>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</si>
  <si>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</si>
  <si>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</si>
  <si>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</si>
  <si>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</si>
  <si>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</si>
  <si>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</si>
  <si>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</si>
  <si>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</si>
  <si>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</si>
  <si>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</si>
  <si>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</si>
  <si>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</si>
  <si>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</si>
  <si>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</si>
  <si>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</si>
  <si>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</si>
  <si>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</si>
  <si>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</si>
  <si>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</si>
  <si>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</si>
  <si>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</si>
  <si>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</si>
  <si>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</si>
  <si>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</si>
  <si>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</si>
  <si>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</si>
  <si>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</si>
  <si>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</si>
  <si>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</si>
  <si>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</si>
  <si>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</si>
  <si>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</si>
  <si>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</si>
  <si>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</si>
  <si>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</si>
  <si>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</si>
  <si>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</si>
  <si>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</si>
  <si>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</si>
  <si>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</si>
  <si>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</si>
  <si>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</si>
  <si>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</si>
  <si>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</si>
  <si>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</si>
  <si>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</si>
  <si>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</si>
  <si>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</si>
  <si>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</si>
  <si>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</si>
  <si>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</si>
  <si>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</si>
  <si>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</si>
  <si>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</si>
  <si>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</si>
  <si>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</si>
  <si>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</si>
  <si>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</si>
  <si>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</si>
  <si>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</si>
  <si>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</si>
  <si>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</si>
  <si>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</si>
  <si>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</si>
  <si>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</si>
  <si>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</si>
  <si>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</si>
  <si>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</si>
  <si>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</si>
  <si>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</si>
  <si>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</si>
  <si>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</si>
  <si>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</si>
  <si>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</si>
  <si>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</si>
  <si>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</si>
  <si>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</si>
  <si>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</si>
  <si>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</si>
  <si>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</si>
  <si>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</si>
  <si>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</si>
  <si>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ОУ "Неофит Рилски", гр. Килифарево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</si>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</sst>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0" fillId="39" borderId="91" xfId="58" applyFont="1" applyFill="1" applyBorder="1" applyAlignment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297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0" fillId="39" borderId="26" xfId="58" applyFont="1" applyFill="1" applyBorder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70" fillId="39" borderId="0" xfId="58" applyNumberFormat="1" applyFont="1" applyFill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9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3" fontId="321" fillId="32" borderId="109" xfId="58" applyNumberFormat="1" applyFont="1" applyFill="1" applyBorder="1" applyAlignment="1" applyProtection="1">
      <alignment horizontal="center" vertical="center"/>
      <protection locked="0"/>
    </xf>
    <xf numFmtId="3" fontId="321" fillId="32" borderId="25" xfId="58" applyNumberFormat="1" applyFont="1" applyFill="1" applyBorder="1" applyAlignment="1" applyProtection="1">
      <alignment horizontal="center" vertical="center"/>
      <protection locked="0"/>
    </xf>
    <xf numFmtId="3" fontId="321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58" applyFont="1" applyFill="1" applyBorder="1" applyAlignment="1" applyProtection="1">
      <alignment horizontal="center" vertical="center"/>
      <protection/>
    </xf>
    <xf numFmtId="0" fontId="324" fillId="52" borderId="15" xfId="58" applyFont="1" applyFill="1" applyBorder="1" applyAlignment="1" applyProtection="1">
      <alignment horizontal="center" vertical="center"/>
      <protection/>
    </xf>
    <xf numFmtId="0" fontId="324" fillId="52" borderId="16" xfId="58" applyFont="1" applyFill="1" applyBorder="1" applyAlignment="1" applyProtection="1">
      <alignment horizontal="center" vertical="center"/>
      <protection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4" sqref="N4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"Неофит Рилски", гр. Килифарево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986</v>
      </c>
      <c r="O6" s="997"/>
      <c r="P6" s="1034">
        <f>OTCHET!F9</f>
        <v>44651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27046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27046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27046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81687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81687</v>
      </c>
      <c r="O54" s="1086"/>
      <c r="P54" s="1108">
        <f>+ROUND(OTCHET!E187+OTCHET!E190,0)</f>
        <v>0</v>
      </c>
      <c r="Q54" s="1109">
        <f>+ROUND(OTCHET!L187+OTCHET!L190,0)</f>
        <v>81687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18924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18924</v>
      </c>
      <c r="O55" s="1086"/>
      <c r="P55" s="1108">
        <f>+ROUND(OTCHET!E196+OTCHET!E204,0)</f>
        <v>0</v>
      </c>
      <c r="Q55" s="1109">
        <f>+ROUND(OTCHET!L196+OTCHET!L204,0)</f>
        <v>18924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127657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127657</v>
      </c>
      <c r="O56" s="1086"/>
      <c r="P56" s="1196">
        <f>+ROUND(+SUM(P51:P55),0)</f>
        <v>0</v>
      </c>
      <c r="Q56" s="1197">
        <f>+ROUND(+SUM(Q51:Q55),0)</f>
        <v>127657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127657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127657</v>
      </c>
      <c r="O77" s="1086"/>
      <c r="P77" s="1220">
        <f>+ROUND(P56+P63+P67+P71+P75,0)</f>
        <v>0</v>
      </c>
      <c r="Q77" s="1221">
        <f>+ROUND(Q56+Q63+Q67+Q71+Q75,0)</f>
        <v>127657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127415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127415</v>
      </c>
      <c r="O79" s="1086"/>
      <c r="P79" s="1096">
        <f>+ROUND(OTCHET!E419,0)</f>
        <v>0</v>
      </c>
      <c r="Q79" s="1097">
        <f>+ROUND(OTCHET!L419,0)</f>
        <v>127415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127415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127415</v>
      </c>
      <c r="O81" s="1086"/>
      <c r="P81" s="1230">
        <f>+ROUND(P79+P80,0)</f>
        <v>0</v>
      </c>
      <c r="Q81" s="1231">
        <f>+ROUND(Q79+Q80,0)</f>
        <v>127415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-242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-242</v>
      </c>
      <c r="O83" s="1246"/>
      <c r="P83" s="1243">
        <f>+ROUND(P48,0)-ROUND(P77,0)+ROUND(P81,0)</f>
        <v>0</v>
      </c>
      <c r="Q83" s="1244">
        <f>+ROUND(Q48,0)-ROUND(Q77,0)+ROUND(Q81,0)</f>
        <v>-242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242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242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242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2320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2320</v>
      </c>
      <c r="O123" s="1086"/>
      <c r="P123" s="1108">
        <f>+ROUND(OTCHET!E524,0)</f>
        <v>0</v>
      </c>
      <c r="Q123" s="1109">
        <f>+ROUND(OTCHET!L524,0)</f>
        <v>2320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2320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2320</v>
      </c>
      <c r="O127" s="1086"/>
      <c r="P127" s="1230">
        <f>+ROUND(+SUM(P122:P126),0)</f>
        <v>0</v>
      </c>
      <c r="Q127" s="1231">
        <f>+ROUND(+SUM(Q122:Q126),0)</f>
        <v>2320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2078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2078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2078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2078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2078</v>
      </c>
      <c r="O132" s="1086"/>
      <c r="P132" s="1283">
        <f>+ROUND(+P131-P129-P130,0)</f>
        <v>0</v>
      </c>
      <c r="Q132" s="1284">
        <f>+ROUND(+Q131-Q129-Q130,0)</f>
        <v>2078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958</v>
      </c>
      <c r="F11" s="696">
        <f>OTCHET!F9</f>
        <v>44651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127657</v>
      </c>
      <c r="G38" s="837">
        <f>G39+G43+G44+G46+SUM(G48:G52)+G55</f>
        <v>127657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100611</v>
      </c>
      <c r="G39" s="800">
        <f>SUM(G40:G42)</f>
        <v>100611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81687</v>
      </c>
      <c r="G40" s="863">
        <f>OTCHET!I187</f>
        <v>81687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18924</v>
      </c>
      <c r="G42" s="1624">
        <f>+OTCHET!I196+OTCHET!I204</f>
        <v>18924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27046</v>
      </c>
      <c r="G43" s="805">
        <f>+OTCHET!I205+OTCHET!I223+OTCHET!I271</f>
        <v>27046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127415</v>
      </c>
      <c r="G56" s="882">
        <f>+G57+G58+G62</f>
        <v>127415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127415</v>
      </c>
      <c r="G58" s="891">
        <f>+OTCHET!I383+OTCHET!I391+OTCHET!I396+OTCHET!I399+OTCHET!I402+OTCHET!I405+OTCHET!I406+OTCHET!I409+OTCHET!I422+OTCHET!I423+OTCHET!I424+OTCHET!I425+OTCHET!I426</f>
        <v>127415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-242</v>
      </c>
      <c r="G64" s="917">
        <f>+G22-G38+G56-G63</f>
        <v>-242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242</v>
      </c>
      <c r="G66" s="927">
        <f>SUM(+G68+G76+G77+G84+G85+G86+G89+G90+G91+G92+G93+G94+G95)</f>
        <v>242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2320</v>
      </c>
      <c r="G86" s="895">
        <f>+G87+G88</f>
        <v>2320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2320</v>
      </c>
      <c r="G88" s="953">
        <f>+OTCHET!I521+OTCHET!I524+OTCHET!I544</f>
        <v>2320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-2078</v>
      </c>
      <c r="G91" s="805">
        <f>+OTCHET!I573+OTCHET!I574+OTCHET!I575+OTCHET!I576+OTCHET!I577+OTCHET!I578+OTCHET!I579</f>
        <v>-2078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D20" sqref="D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ИЗПЪЛНЕНИЕТО НА БЮДЖЕТА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2085</v>
      </c>
      <c r="C9" s="1815"/>
      <c r="D9" s="1816"/>
      <c r="E9" s="115">
        <f>DATE($C$3,1,1)</f>
        <v>44562</v>
      </c>
      <c r="F9" s="116">
        <v>44651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951</v>
      </c>
      <c r="F12" s="1571" t="s">
        <v>1384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2010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2011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2012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2003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ИЗПЪЛНЕНИЕТО НА БЮДЖЕТА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"Неофит Рилски", гр. Килифарево</v>
      </c>
      <c r="C176" s="1774"/>
      <c r="D176" s="1775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879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81687</v>
      </c>
      <c r="J187" s="275">
        <f t="shared" si="41"/>
        <v>0</v>
      </c>
      <c r="K187" s="276">
        <f t="shared" si="41"/>
        <v>0</v>
      </c>
      <c r="L187" s="273">
        <f t="shared" si="41"/>
        <v>81687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81687</v>
      </c>
      <c r="J188" s="283">
        <f t="shared" si="43"/>
        <v>0</v>
      </c>
      <c r="K188" s="284">
        <f t="shared" si="43"/>
        <v>0</v>
      </c>
      <c r="L188" s="281">
        <f t="shared" si="43"/>
        <v>81687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18924</v>
      </c>
      <c r="J196" s="275">
        <f t="shared" si="46"/>
        <v>0</v>
      </c>
      <c r="K196" s="276">
        <f t="shared" si="46"/>
        <v>0</v>
      </c>
      <c r="L196" s="273">
        <f t="shared" si="46"/>
        <v>18924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9995</v>
      </c>
      <c r="J197" s="283">
        <f t="shared" si="47"/>
        <v>0</v>
      </c>
      <c r="K197" s="284">
        <f t="shared" si="47"/>
        <v>0</v>
      </c>
      <c r="L197" s="281">
        <f t="shared" si="47"/>
        <v>9995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3157</v>
      </c>
      <c r="J198" s="297">
        <f t="shared" si="47"/>
        <v>0</v>
      </c>
      <c r="K198" s="298">
        <f t="shared" si="47"/>
        <v>0</v>
      </c>
      <c r="L198" s="295">
        <f t="shared" si="47"/>
        <v>3157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3979</v>
      </c>
      <c r="J200" s="297">
        <f t="shared" si="47"/>
        <v>0</v>
      </c>
      <c r="K200" s="298">
        <f t="shared" si="47"/>
        <v>0</v>
      </c>
      <c r="L200" s="295">
        <f t="shared" si="47"/>
        <v>3979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1793</v>
      </c>
      <c r="J201" s="297">
        <f t="shared" si="47"/>
        <v>0</v>
      </c>
      <c r="K201" s="298">
        <f t="shared" si="47"/>
        <v>0</v>
      </c>
      <c r="L201" s="295">
        <f t="shared" si="47"/>
        <v>1793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27046</v>
      </c>
      <c r="J205" s="275">
        <f t="shared" si="48"/>
        <v>0</v>
      </c>
      <c r="K205" s="276">
        <f t="shared" si="48"/>
        <v>0</v>
      </c>
      <c r="L205" s="310">
        <f t="shared" si="48"/>
        <v>27046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954</v>
      </c>
      <c r="J206" s="283">
        <f t="shared" si="49"/>
        <v>0</v>
      </c>
      <c r="K206" s="284">
        <f t="shared" si="49"/>
        <v>0</v>
      </c>
      <c r="L206" s="281">
        <f t="shared" si="49"/>
        <v>954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145</v>
      </c>
      <c r="J207" s="297">
        <f t="shared" si="49"/>
        <v>0</v>
      </c>
      <c r="K207" s="298">
        <f t="shared" si="49"/>
        <v>0</v>
      </c>
      <c r="L207" s="295">
        <f t="shared" si="49"/>
        <v>145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159</v>
      </c>
      <c r="J210" s="297">
        <f t="shared" si="49"/>
        <v>0</v>
      </c>
      <c r="K210" s="298">
        <f t="shared" si="49"/>
        <v>0</v>
      </c>
      <c r="L210" s="295">
        <f t="shared" si="49"/>
        <v>159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22655</v>
      </c>
      <c r="J211" s="316">
        <f t="shared" si="49"/>
        <v>0</v>
      </c>
      <c r="K211" s="317">
        <f t="shared" si="49"/>
        <v>0</v>
      </c>
      <c r="L211" s="314">
        <f t="shared" si="49"/>
        <v>22655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3133</v>
      </c>
      <c r="J212" s="322">
        <f t="shared" si="49"/>
        <v>0</v>
      </c>
      <c r="K212" s="323">
        <f t="shared" si="49"/>
        <v>0</v>
      </c>
      <c r="L212" s="320">
        <f t="shared" si="49"/>
        <v>3133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127657</v>
      </c>
      <c r="J301" s="397">
        <f t="shared" si="77"/>
        <v>0</v>
      </c>
      <c r="K301" s="398">
        <f t="shared" si="77"/>
        <v>0</v>
      </c>
      <c r="L301" s="395">
        <f t="shared" si="77"/>
        <v>127657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ИЗПЪЛНЕНИЕТО НА БЮДЖЕТА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"Неофит Рилски", гр. Килифарево</v>
      </c>
      <c r="C350" s="1774"/>
      <c r="D350" s="1775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879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127415</v>
      </c>
      <c r="J391" s="440">
        <f t="shared" si="87"/>
        <v>0</v>
      </c>
      <c r="K391" s="441">
        <f>SUM(K392:K395)</f>
        <v>0</v>
      </c>
      <c r="L391" s="1367">
        <f t="shared" si="87"/>
        <v>127415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73"/>
      <c r="G395" s="174"/>
      <c r="H395" s="175">
        <v>0</v>
      </c>
      <c r="I395" s="173">
        <v>127415</v>
      </c>
      <c r="J395" s="174"/>
      <c r="K395" s="175">
        <v>0</v>
      </c>
      <c r="L395" s="1377">
        <f>I395+J395+K395</f>
        <v>127415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2004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127415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127415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ИЗПЪЛНЕНИЕТО НА БЮДЖЕТА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"Неофит Рилски", гр. Килифарево</v>
      </c>
      <c r="C435" s="1774"/>
      <c r="D435" s="1775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879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-242</v>
      </c>
      <c r="J445" s="539">
        <f t="shared" si="99"/>
        <v>0</v>
      </c>
      <c r="K445" s="540">
        <f t="shared" si="99"/>
        <v>0</v>
      </c>
      <c r="L445" s="541">
        <f t="shared" si="99"/>
        <v>-242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242</v>
      </c>
      <c r="J446" s="546">
        <f t="shared" si="100"/>
        <v>0</v>
      </c>
      <c r="K446" s="547">
        <f t="shared" si="100"/>
        <v>0</v>
      </c>
      <c r="L446" s="548">
        <f>+L597</f>
        <v>242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ИЗПЪЛНЕНИЕТО НА БЮДЖЕТА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"Неофит Рилски", гр. Килифарево</v>
      </c>
      <c r="C451" s="1774"/>
      <c r="D451" s="1775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879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2320</v>
      </c>
      <c r="J524" s="569">
        <f t="shared" si="120"/>
        <v>0</v>
      </c>
      <c r="K524" s="570">
        <f t="shared" si="120"/>
        <v>0</v>
      </c>
      <c r="L524" s="567">
        <f t="shared" si="120"/>
        <v>2320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>
        <v>2320</v>
      </c>
      <c r="J527" s="159"/>
      <c r="K527" s="574">
        <v>0</v>
      </c>
      <c r="L527" s="1376">
        <f t="shared" si="116"/>
        <v>2320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-2078</v>
      </c>
      <c r="J566" s="569">
        <f t="shared" si="128"/>
        <v>0</v>
      </c>
      <c r="K566" s="570">
        <f t="shared" si="128"/>
        <v>0</v>
      </c>
      <c r="L566" s="567">
        <f t="shared" si="128"/>
        <v>-2078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-2078</v>
      </c>
      <c r="J573" s="153"/>
      <c r="K573" s="1612">
        <v>0</v>
      </c>
      <c r="L573" s="1382">
        <f t="shared" si="129"/>
        <v>-2078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242</v>
      </c>
      <c r="J597" s="653">
        <f t="shared" si="133"/>
        <v>0</v>
      </c>
      <c r="K597" s="655">
        <f t="shared" si="133"/>
        <v>0</v>
      </c>
      <c r="L597" s="651">
        <f t="shared" si="133"/>
        <v>242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871</v>
      </c>
      <c r="E605" s="665"/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1" t="str">
        <f>$B$7</f>
        <v>ОТЧЕТНИ ДАННИ ПО ЕБК ЗА ИЗПЪЛНЕНИЕТО НА БЮДЖЕТА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3" t="str">
        <f>$B$9</f>
        <v>ОУ "Неофит Рилски", гр. Килифарево</v>
      </c>
      <c r="C623" s="1774"/>
      <c r="D623" s="1775"/>
      <c r="E623" s="115">
        <f>$E$9</f>
        <v>44562</v>
      </c>
      <c r="F623" s="226">
        <f>$F$9</f>
        <v>44651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879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880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702</v>
      </c>
      <c r="E630" s="1817" t="str">
        <f>CONCATENATE("Уточнен план ",$C$3)</f>
        <v>Уточнен план 2022</v>
      </c>
      <c r="F630" s="1818"/>
      <c r="G630" s="1818"/>
      <c r="H630" s="1819"/>
      <c r="I630" s="1826" t="str">
        <f>CONCATENATE("Отчет ",$C$3)</f>
        <v>Отчет 2022</v>
      </c>
      <c r="J630" s="1827"/>
      <c r="K630" s="1827"/>
      <c r="L630" s="182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4" t="s">
        <v>2013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6" t="s">
        <v>733</v>
      </c>
      <c r="D637" s="1807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81687</v>
      </c>
      <c r="J637" s="275">
        <f>SUM(J638:J639)</f>
        <v>0</v>
      </c>
      <c r="K637" s="276">
        <f>SUM(K638:K639)</f>
        <v>0</v>
      </c>
      <c r="L637" s="273">
        <f>SUM(L638:L639)</f>
        <v>81687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>
        <v>81687</v>
      </c>
      <c r="J638" s="153"/>
      <c r="K638" s="1407"/>
      <c r="L638" s="281">
        <f>I638+J638+K638</f>
        <v>81687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2" t="s">
        <v>736</v>
      </c>
      <c r="D640" s="180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04" t="s">
        <v>192</v>
      </c>
      <c r="D646" s="1805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18924</v>
      </c>
      <c r="J646" s="275">
        <f>SUM(J647:J653)</f>
        <v>0</v>
      </c>
      <c r="K646" s="276">
        <f>SUM(K647:K653)</f>
        <v>0</v>
      </c>
      <c r="L646" s="273">
        <f>SUM(L647:L653)</f>
        <v>18924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0</v>
      </c>
      <c r="F647" s="152"/>
      <c r="G647" s="153"/>
      <c r="H647" s="1407"/>
      <c r="I647" s="152">
        <v>9995</v>
      </c>
      <c r="J647" s="153"/>
      <c r="K647" s="1407"/>
      <c r="L647" s="281">
        <f>I647+J647+K647</f>
        <v>9995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898</v>
      </c>
      <c r="E648" s="295">
        <f>F648+G648+H648</f>
        <v>0</v>
      </c>
      <c r="F648" s="158"/>
      <c r="G648" s="159"/>
      <c r="H648" s="1409"/>
      <c r="I648" s="158">
        <v>3157</v>
      </c>
      <c r="J648" s="159"/>
      <c r="K648" s="1409"/>
      <c r="L648" s="295">
        <f>I648+J648+K648</f>
        <v>3157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860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0</v>
      </c>
      <c r="F650" s="158"/>
      <c r="G650" s="159"/>
      <c r="H650" s="1409"/>
      <c r="I650" s="158">
        <v>3979</v>
      </c>
      <c r="J650" s="159"/>
      <c r="K650" s="1409"/>
      <c r="L650" s="295">
        <f>I650+J650+K650</f>
        <v>3979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0</v>
      </c>
      <c r="F651" s="158"/>
      <c r="G651" s="159"/>
      <c r="H651" s="1409"/>
      <c r="I651" s="158">
        <v>1793</v>
      </c>
      <c r="J651" s="159"/>
      <c r="K651" s="1409"/>
      <c r="L651" s="295">
        <f>I651+J651+K651</f>
        <v>1793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862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0" t="s">
        <v>197</v>
      </c>
      <c r="D654" s="1801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2" t="s">
        <v>198</v>
      </c>
      <c r="D655" s="1803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25194</v>
      </c>
      <c r="J655" s="275">
        <f>SUM(J656:J672)</f>
        <v>0</v>
      </c>
      <c r="K655" s="276">
        <f>SUM(K656:K672)</f>
        <v>0</v>
      </c>
      <c r="L655" s="310">
        <f>SUM(L656:L672)</f>
        <v>25194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0</v>
      </c>
      <c r="F656" s="152"/>
      <c r="G656" s="153"/>
      <c r="H656" s="1407"/>
      <c r="I656" s="152">
        <v>954</v>
      </c>
      <c r="J656" s="153"/>
      <c r="K656" s="1407"/>
      <c r="L656" s="281">
        <f>I656+J656+K656</f>
        <v>954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0</v>
      </c>
      <c r="F657" s="158"/>
      <c r="G657" s="159"/>
      <c r="H657" s="1409"/>
      <c r="I657" s="158">
        <v>145</v>
      </c>
      <c r="J657" s="159"/>
      <c r="K657" s="1409"/>
      <c r="L657" s="295">
        <f>I657+J657+K657</f>
        <v>145</v>
      </c>
      <c r="M657" s="12">
        <f>(IF($E657&lt;&gt;0,$M$2,IF($L657&lt;&gt;0,$M$2,"")))</f>
        <v>1</v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0</v>
      </c>
      <c r="F659" s="158"/>
      <c r="G659" s="159"/>
      <c r="H659" s="1409"/>
      <c r="I659" s="158"/>
      <c r="J659" s="159"/>
      <c r="K659" s="1409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0</v>
      </c>
      <c r="F660" s="158"/>
      <c r="G660" s="159"/>
      <c r="H660" s="1409"/>
      <c r="I660" s="158">
        <v>159</v>
      </c>
      <c r="J660" s="159"/>
      <c r="K660" s="1409"/>
      <c r="L660" s="295">
        <f>I660+J660+K660</f>
        <v>159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0</v>
      </c>
      <c r="F661" s="164"/>
      <c r="G661" s="165"/>
      <c r="H661" s="1408"/>
      <c r="I661" s="164">
        <v>22655</v>
      </c>
      <c r="J661" s="165"/>
      <c r="K661" s="1408"/>
      <c r="L661" s="314">
        <f>I661+J661+K661</f>
        <v>22655</v>
      </c>
      <c r="M661" s="12">
        <f>(IF($E661&lt;&gt;0,$M$2,IF($L661&lt;&gt;0,$M$2,"")))</f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0</v>
      </c>
      <c r="F662" s="450"/>
      <c r="G662" s="451"/>
      <c r="H662" s="1417"/>
      <c r="I662" s="450">
        <v>1281</v>
      </c>
      <c r="J662" s="451"/>
      <c r="K662" s="1417"/>
      <c r="L662" s="320">
        <f>I662+J662+K662</f>
        <v>1281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5"/>
      <c r="G663" s="446"/>
      <c r="H663" s="1414"/>
      <c r="I663" s="445"/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863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0</v>
      </c>
      <c r="F667" s="450"/>
      <c r="G667" s="451"/>
      <c r="H667" s="1417"/>
      <c r="I667" s="450"/>
      <c r="J667" s="451"/>
      <c r="K667" s="1417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790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0</v>
      </c>
      <c r="F672" s="173"/>
      <c r="G672" s="174"/>
      <c r="H672" s="1410"/>
      <c r="I672" s="173"/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6" t="s">
        <v>269</v>
      </c>
      <c r="D673" s="179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6" t="s">
        <v>711</v>
      </c>
      <c r="D677" s="179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6" t="s">
        <v>217</v>
      </c>
      <c r="D683" s="179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6" t="s">
        <v>219</v>
      </c>
      <c r="D686" s="1797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8" t="s">
        <v>220</v>
      </c>
      <c r="D687" s="1799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8" t="s">
        <v>221</v>
      </c>
      <c r="D688" s="1799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8" t="s">
        <v>1650</v>
      </c>
      <c r="D689" s="1799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6" t="s">
        <v>222</v>
      </c>
      <c r="D690" s="179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705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1647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2006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6" t="s">
        <v>231</v>
      </c>
      <c r="D705" s="1797"/>
      <c r="E705" s="310">
        <f>F705+G705+H705</f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6" t="s">
        <v>232</v>
      </c>
      <c r="D706" s="1797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6" t="s">
        <v>233</v>
      </c>
      <c r="D707" s="1797"/>
      <c r="E707" s="310">
        <f>F707+G707+H707</f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6" t="s">
        <v>234</v>
      </c>
      <c r="D708" s="179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6" t="s">
        <v>1651</v>
      </c>
      <c r="D715" s="179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6" t="s">
        <v>1648</v>
      </c>
      <c r="D719" s="1797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6" t="s">
        <v>1649</v>
      </c>
      <c r="D720" s="1797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8" t="s">
        <v>244</v>
      </c>
      <c r="D721" s="1799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6" t="s">
        <v>270</v>
      </c>
      <c r="D722" s="179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245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4" t="s">
        <v>246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612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613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614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615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616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617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675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6" t="s">
        <v>676</v>
      </c>
      <c r="D738" s="179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9" t="s">
        <v>903</v>
      </c>
      <c r="D743" s="179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125805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125805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1" t="str">
        <f>$B$7</f>
        <v>ОТЧЕТНИ ДАННИ ПО ЕБК ЗА ИЗПЪЛНЕНИЕТО НА БЮДЖЕТА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3" t="str">
        <f>$B$9</f>
        <v>ОУ "Неофит Рилски", гр. Килифарево</v>
      </c>
      <c r="C761" s="1774"/>
      <c r="D761" s="1775"/>
      <c r="E761" s="115">
        <f>$E$9</f>
        <v>44562</v>
      </c>
      <c r="F761" s="226">
        <f>$F$9</f>
        <v>44651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1" t="str">
        <f>$B$12</f>
        <v>Велико Търново</v>
      </c>
      <c r="C764" s="1842"/>
      <c r="D764" s="1843"/>
      <c r="E764" s="410" t="s">
        <v>879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880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702</v>
      </c>
      <c r="E768" s="1817" t="str">
        <f>CONCATENATE("Уточнен план ",$C$3)</f>
        <v>Уточнен план 2022</v>
      </c>
      <c r="F768" s="1818"/>
      <c r="G768" s="1818"/>
      <c r="H768" s="1819"/>
      <c r="I768" s="1826" t="str">
        <f>CONCATENATE("Отчет ",$C$3)</f>
        <v>Отчет 2022</v>
      </c>
      <c r="J768" s="1827"/>
      <c r="K768" s="1827"/>
      <c r="L768" s="182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  <c r="N771" s="8"/>
    </row>
    <row r="772" spans="2:14" ht="15.75">
      <c r="B772" s="1654" t="s">
        <v>2013</v>
      </c>
      <c r="C772" s="1447">
        <f>VLOOKUP(D773,EBK_DEIN2,2,FALSE)</f>
        <v>3389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  <c r="N772" s="8"/>
    </row>
    <row r="773" spans="2:14" ht="15.75">
      <c r="B773" s="1439"/>
      <c r="C773" s="1572">
        <f>+C772</f>
        <v>3389</v>
      </c>
      <c r="D773" s="1441" t="s">
        <v>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  <c r="N773" s="8"/>
    </row>
    <row r="774" spans="2:14" ht="15.75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06" t="s">
        <v>733</v>
      </c>
      <c r="D775" s="180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734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2" t="s">
        <v>736</v>
      </c>
      <c r="D778" s="180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589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04" t="s">
        <v>192</v>
      </c>
      <c r="D784" s="180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193</v>
      </c>
      <c r="E785" s="281">
        <f>F785+G785+H785</f>
        <v>0</v>
      </c>
      <c r="F785" s="152"/>
      <c r="G785" s="153"/>
      <c r="H785" s="1407"/>
      <c r="I785" s="152"/>
      <c r="J785" s="153"/>
      <c r="K785" s="1407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898</v>
      </c>
      <c r="E786" s="295">
        <f>F786+G786+H786</f>
        <v>0</v>
      </c>
      <c r="F786" s="158"/>
      <c r="G786" s="159"/>
      <c r="H786" s="1409"/>
      <c r="I786" s="158"/>
      <c r="J786" s="159"/>
      <c r="K786" s="1409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860</v>
      </c>
      <c r="E787" s="295">
        <f>F787+G787+H787</f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194</v>
      </c>
      <c r="E788" s="295">
        <f>F788+G788+H788</f>
        <v>0</v>
      </c>
      <c r="F788" s="158"/>
      <c r="G788" s="159"/>
      <c r="H788" s="1409"/>
      <c r="I788" s="158"/>
      <c r="J788" s="159"/>
      <c r="K788" s="1409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195</v>
      </c>
      <c r="E789" s="295">
        <f>F789+G789+H789</f>
        <v>0</v>
      </c>
      <c r="F789" s="158"/>
      <c r="G789" s="159"/>
      <c r="H789" s="1409"/>
      <c r="I789" s="158"/>
      <c r="J789" s="159"/>
      <c r="K789" s="1409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862</v>
      </c>
      <c r="E790" s="295">
        <f>F790+G790+H790</f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196</v>
      </c>
      <c r="E791" s="287">
        <f>F791+G791+H791</f>
        <v>0</v>
      </c>
      <c r="F791" s="173"/>
      <c r="G791" s="174"/>
      <c r="H791" s="1410"/>
      <c r="I791" s="173"/>
      <c r="J791" s="174"/>
      <c r="K791" s="1410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0" t="s">
        <v>197</v>
      </c>
      <c r="D792" s="1801"/>
      <c r="E792" s="310">
        <f>F792+G792+H792</f>
        <v>0</v>
      </c>
      <c r="F792" s="1411"/>
      <c r="G792" s="1412"/>
      <c r="H792" s="1413"/>
      <c r="I792" s="1411"/>
      <c r="J792" s="1412"/>
      <c r="K792" s="1413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2" t="s">
        <v>198</v>
      </c>
      <c r="D793" s="1803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1852</v>
      </c>
      <c r="J793" s="275">
        <f>SUM(J794:J810)</f>
        <v>0</v>
      </c>
      <c r="K793" s="276">
        <f>SUM(K794:K810)</f>
        <v>0</v>
      </c>
      <c r="L793" s="310">
        <f>SUM(L794:L810)</f>
        <v>1852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>F794+G794+H794</f>
        <v>0</v>
      </c>
      <c r="F794" s="152"/>
      <c r="G794" s="153"/>
      <c r="H794" s="1407"/>
      <c r="I794" s="152"/>
      <c r="J794" s="153"/>
      <c r="K794" s="1407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200</v>
      </c>
      <c r="E795" s="295">
        <f>F795+G795+H795</f>
        <v>0</v>
      </c>
      <c r="F795" s="158"/>
      <c r="G795" s="159"/>
      <c r="H795" s="1409"/>
      <c r="I795" s="158"/>
      <c r="J795" s="159"/>
      <c r="K795" s="1409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201</v>
      </c>
      <c r="E796" s="295">
        <f>F796+G796+H796</f>
        <v>0</v>
      </c>
      <c r="F796" s="158"/>
      <c r="G796" s="159"/>
      <c r="H796" s="1409"/>
      <c r="I796" s="158"/>
      <c r="J796" s="159"/>
      <c r="K796" s="1409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202</v>
      </c>
      <c r="E797" s="295">
        <f>F797+G797+H797</f>
        <v>0</v>
      </c>
      <c r="F797" s="158"/>
      <c r="G797" s="159"/>
      <c r="H797" s="1409"/>
      <c r="I797" s="158"/>
      <c r="J797" s="159"/>
      <c r="K797" s="1409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203</v>
      </c>
      <c r="E798" s="295">
        <f>F798+G798+H798</f>
        <v>0</v>
      </c>
      <c r="F798" s="158"/>
      <c r="G798" s="159"/>
      <c r="H798" s="1409"/>
      <c r="I798" s="158"/>
      <c r="J798" s="159"/>
      <c r="K798" s="1409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204</v>
      </c>
      <c r="E799" s="314">
        <f>F799+G799+H799</f>
        <v>0</v>
      </c>
      <c r="F799" s="164"/>
      <c r="G799" s="165"/>
      <c r="H799" s="1408"/>
      <c r="I799" s="164"/>
      <c r="J799" s="165"/>
      <c r="K799" s="1408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205</v>
      </c>
      <c r="E800" s="320">
        <f>F800+G800+H800</f>
        <v>0</v>
      </c>
      <c r="F800" s="450"/>
      <c r="G800" s="451"/>
      <c r="H800" s="1417"/>
      <c r="I800" s="450">
        <v>1852</v>
      </c>
      <c r="J800" s="451"/>
      <c r="K800" s="1417"/>
      <c r="L800" s="320">
        <f>I800+J800+K800</f>
        <v>1852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>F801+G801+H801</f>
        <v>0</v>
      </c>
      <c r="F801" s="445"/>
      <c r="G801" s="446"/>
      <c r="H801" s="1414"/>
      <c r="I801" s="445"/>
      <c r="J801" s="446"/>
      <c r="K801" s="1414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207</v>
      </c>
      <c r="E802" s="320">
        <f>F802+G802+H802</f>
        <v>0</v>
      </c>
      <c r="F802" s="450"/>
      <c r="G802" s="451"/>
      <c r="H802" s="1417"/>
      <c r="I802" s="450"/>
      <c r="J802" s="451"/>
      <c r="K802" s="1417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208</v>
      </c>
      <c r="E803" s="295">
        <f>F803+G803+H803</f>
        <v>0</v>
      </c>
      <c r="F803" s="158"/>
      <c r="G803" s="159"/>
      <c r="H803" s="1409"/>
      <c r="I803" s="158"/>
      <c r="J803" s="159"/>
      <c r="K803" s="1409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863</v>
      </c>
      <c r="E804" s="326">
        <f>F804+G804+H804</f>
        <v>0</v>
      </c>
      <c r="F804" s="445"/>
      <c r="G804" s="446"/>
      <c r="H804" s="1414"/>
      <c r="I804" s="445"/>
      <c r="J804" s="446"/>
      <c r="K804" s="1414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209</v>
      </c>
      <c r="E805" s="320">
        <f>F805+G805+H805</f>
        <v>0</v>
      </c>
      <c r="F805" s="450"/>
      <c r="G805" s="451"/>
      <c r="H805" s="1417"/>
      <c r="I805" s="450"/>
      <c r="J805" s="451"/>
      <c r="K805" s="1417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790</v>
      </c>
      <c r="E806" s="326">
        <f>F806+G806+H806</f>
        <v>0</v>
      </c>
      <c r="F806" s="445"/>
      <c r="G806" s="446"/>
      <c r="H806" s="1414"/>
      <c r="I806" s="445"/>
      <c r="J806" s="446"/>
      <c r="K806" s="1414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210</v>
      </c>
      <c r="E807" s="335">
        <f>F807+G807+H807</f>
        <v>0</v>
      </c>
      <c r="F807" s="589"/>
      <c r="G807" s="590"/>
      <c r="H807" s="1416"/>
      <c r="I807" s="589"/>
      <c r="J807" s="590"/>
      <c r="K807" s="1416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899</v>
      </c>
      <c r="E808" s="320">
        <f>F808+G808+H808</f>
        <v>0</v>
      </c>
      <c r="F808" s="450"/>
      <c r="G808" s="451"/>
      <c r="H808" s="1417"/>
      <c r="I808" s="450"/>
      <c r="J808" s="451"/>
      <c r="K808" s="1417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302</v>
      </c>
      <c r="E809" s="295">
        <f>F809+G809+H809</f>
        <v>0</v>
      </c>
      <c r="F809" s="158"/>
      <c r="G809" s="159"/>
      <c r="H809" s="1409"/>
      <c r="I809" s="158"/>
      <c r="J809" s="159"/>
      <c r="K809" s="1409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211</v>
      </c>
      <c r="E810" s="287">
        <f>F810+G810+H810</f>
        <v>0</v>
      </c>
      <c r="F810" s="173"/>
      <c r="G810" s="174"/>
      <c r="H810" s="1410"/>
      <c r="I810" s="173"/>
      <c r="J810" s="174"/>
      <c r="K810" s="1410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6" t="s">
        <v>269</v>
      </c>
      <c r="D811" s="179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6" t="s">
        <v>711</v>
      </c>
      <c r="D815" s="179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6" t="s">
        <v>217</v>
      </c>
      <c r="D821" s="179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303</v>
      </c>
      <c r="E822" s="281">
        <f>F822+G822+H822</f>
        <v>0</v>
      </c>
      <c r="F822" s="152"/>
      <c r="G822" s="153"/>
      <c r="H822" s="1407"/>
      <c r="I822" s="152"/>
      <c r="J822" s="153"/>
      <c r="K822" s="1407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218</v>
      </c>
      <c r="E823" s="287">
        <f>F823+G823+H823</f>
        <v>0</v>
      </c>
      <c r="F823" s="173"/>
      <c r="G823" s="174"/>
      <c r="H823" s="1410"/>
      <c r="I823" s="173"/>
      <c r="J823" s="174"/>
      <c r="K823" s="1410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6" t="s">
        <v>219</v>
      </c>
      <c r="D824" s="1797"/>
      <c r="E824" s="310">
        <f>F824+G824+H824</f>
        <v>0</v>
      </c>
      <c r="F824" s="1411"/>
      <c r="G824" s="1412"/>
      <c r="H824" s="1413"/>
      <c r="I824" s="1411"/>
      <c r="J824" s="1412"/>
      <c r="K824" s="1413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8" t="s">
        <v>220</v>
      </c>
      <c r="D825" s="1799"/>
      <c r="E825" s="310">
        <f>F825+G825+H825</f>
        <v>0</v>
      </c>
      <c r="F825" s="1411"/>
      <c r="G825" s="1412"/>
      <c r="H825" s="1413"/>
      <c r="I825" s="1411"/>
      <c r="J825" s="1412"/>
      <c r="K825" s="1413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8" t="s">
        <v>221</v>
      </c>
      <c r="D826" s="1799"/>
      <c r="E826" s="310">
        <f>F826+G826+H826</f>
        <v>0</v>
      </c>
      <c r="F826" s="1411"/>
      <c r="G826" s="1412"/>
      <c r="H826" s="1413"/>
      <c r="I826" s="1411"/>
      <c r="J826" s="1412"/>
      <c r="K826" s="1413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8" t="s">
        <v>1650</v>
      </c>
      <c r="D827" s="1799"/>
      <c r="E827" s="310">
        <f>F827+G827+H827</f>
        <v>0</v>
      </c>
      <c r="F827" s="1411"/>
      <c r="G827" s="1412"/>
      <c r="H827" s="1413"/>
      <c r="I827" s="1411"/>
      <c r="J827" s="1412"/>
      <c r="K827" s="1413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6" t="s">
        <v>222</v>
      </c>
      <c r="D828" s="179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1942</v>
      </c>
      <c r="E829" s="281">
        <f>F829+G829+H829</f>
        <v>0</v>
      </c>
      <c r="F829" s="152"/>
      <c r="G829" s="153"/>
      <c r="H829" s="1407"/>
      <c r="I829" s="152"/>
      <c r="J829" s="153"/>
      <c r="K829" s="1407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223</v>
      </c>
      <c r="E830" s="281">
        <f>F830+G830+H830</f>
        <v>0</v>
      </c>
      <c r="F830" s="152"/>
      <c r="G830" s="153"/>
      <c r="H830" s="1407"/>
      <c r="I830" s="152"/>
      <c r="J830" s="153"/>
      <c r="K830" s="1407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224</v>
      </c>
      <c r="E831" s="326">
        <f>F831+G831+H831</f>
        <v>0</v>
      </c>
      <c r="F831" s="445"/>
      <c r="G831" s="446"/>
      <c r="H831" s="1414"/>
      <c r="I831" s="445"/>
      <c r="J831" s="446"/>
      <c r="K831" s="1414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225</v>
      </c>
      <c r="E832" s="351">
        <f>F832+G832+H832</f>
        <v>0</v>
      </c>
      <c r="F832" s="625"/>
      <c r="G832" s="626"/>
      <c r="H832" s="1415"/>
      <c r="I832" s="625"/>
      <c r="J832" s="626"/>
      <c r="K832" s="1415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226</v>
      </c>
      <c r="E833" s="335">
        <f>F833+G833+H833</f>
        <v>0</v>
      </c>
      <c r="F833" s="589"/>
      <c r="G833" s="590"/>
      <c r="H833" s="1416"/>
      <c r="I833" s="589"/>
      <c r="J833" s="590"/>
      <c r="K833" s="1416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1961</v>
      </c>
      <c r="E834" s="320">
        <f>F834+G834+H834</f>
        <v>0</v>
      </c>
      <c r="F834" s="450"/>
      <c r="G834" s="451"/>
      <c r="H834" s="1417"/>
      <c r="I834" s="450"/>
      <c r="J834" s="451"/>
      <c r="K834" s="1417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227</v>
      </c>
      <c r="E835" s="320">
        <f>F835+G835+H835</f>
        <v>0</v>
      </c>
      <c r="F835" s="450"/>
      <c r="G835" s="451"/>
      <c r="H835" s="1417"/>
      <c r="I835" s="450"/>
      <c r="J835" s="451"/>
      <c r="K835" s="1417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228</v>
      </c>
      <c r="E836" s="287">
        <f>F836+G836+H836</f>
        <v>0</v>
      </c>
      <c r="F836" s="173"/>
      <c r="G836" s="174"/>
      <c r="H836" s="1410"/>
      <c r="I836" s="173"/>
      <c r="J836" s="174"/>
      <c r="K836" s="1410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1992</v>
      </c>
      <c r="D837" s="1469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229</v>
      </c>
      <c r="E838" s="281">
        <f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705</v>
      </c>
      <c r="E839" s="295">
        <f>F839+G839+H839</f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>F840+G840+H840</f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1647</v>
      </c>
      <c r="E841" s="295">
        <f>F841+G841+H841</f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2006</v>
      </c>
      <c r="E842" s="287">
        <f>F842+G842+H842</f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6" t="s">
        <v>231</v>
      </c>
      <c r="D843" s="1797"/>
      <c r="E843" s="310">
        <f>F843+G843+H843</f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6" t="s">
        <v>232</v>
      </c>
      <c r="D844" s="1797"/>
      <c r="E844" s="310">
        <f>F844+G844+H844</f>
        <v>0</v>
      </c>
      <c r="F844" s="1411"/>
      <c r="G844" s="1412"/>
      <c r="H844" s="1413"/>
      <c r="I844" s="1411"/>
      <c r="J844" s="1412"/>
      <c r="K844" s="1413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6" t="s">
        <v>233</v>
      </c>
      <c r="D845" s="1797"/>
      <c r="E845" s="310">
        <f>F845+G845+H845</f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6" t="s">
        <v>234</v>
      </c>
      <c r="D846" s="179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235</v>
      </c>
      <c r="E847" s="281">
        <f>F847+G847+H847</f>
        <v>0</v>
      </c>
      <c r="F847" s="152"/>
      <c r="G847" s="153"/>
      <c r="H847" s="1407"/>
      <c r="I847" s="152"/>
      <c r="J847" s="153"/>
      <c r="K847" s="1407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236</v>
      </c>
      <c r="E848" s="295">
        <f>F848+G848+H848</f>
        <v>0</v>
      </c>
      <c r="F848" s="158"/>
      <c r="G848" s="159"/>
      <c r="H848" s="1409"/>
      <c r="I848" s="158"/>
      <c r="J848" s="159"/>
      <c r="K848" s="1409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237</v>
      </c>
      <c r="E849" s="295">
        <f>F849+G849+H849</f>
        <v>0</v>
      </c>
      <c r="F849" s="158"/>
      <c r="G849" s="159"/>
      <c r="H849" s="1409"/>
      <c r="I849" s="158"/>
      <c r="J849" s="159"/>
      <c r="K849" s="1409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238</v>
      </c>
      <c r="E850" s="295">
        <f>F850+G850+H850</f>
        <v>0</v>
      </c>
      <c r="F850" s="158"/>
      <c r="G850" s="159"/>
      <c r="H850" s="1409"/>
      <c r="I850" s="158"/>
      <c r="J850" s="159"/>
      <c r="K850" s="1409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239</v>
      </c>
      <c r="E851" s="295">
        <f>F851+G851+H851</f>
        <v>0</v>
      </c>
      <c r="F851" s="158"/>
      <c r="G851" s="159"/>
      <c r="H851" s="1409"/>
      <c r="I851" s="158"/>
      <c r="J851" s="159"/>
      <c r="K851" s="1409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240</v>
      </c>
      <c r="E852" s="287">
        <f>F852+G852+H852</f>
        <v>0</v>
      </c>
      <c r="F852" s="173"/>
      <c r="G852" s="174"/>
      <c r="H852" s="1410"/>
      <c r="I852" s="173"/>
      <c r="J852" s="174"/>
      <c r="K852" s="1410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6" t="s">
        <v>1651</v>
      </c>
      <c r="D853" s="179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241</v>
      </c>
      <c r="E854" s="281">
        <f>F854+G854+H854</f>
        <v>0</v>
      </c>
      <c r="F854" s="152"/>
      <c r="G854" s="153"/>
      <c r="H854" s="1407"/>
      <c r="I854" s="152"/>
      <c r="J854" s="153"/>
      <c r="K854" s="1407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242</v>
      </c>
      <c r="E855" s="295">
        <f>F855+G855+H855</f>
        <v>0</v>
      </c>
      <c r="F855" s="158"/>
      <c r="G855" s="159"/>
      <c r="H855" s="1409"/>
      <c r="I855" s="158"/>
      <c r="J855" s="159"/>
      <c r="K855" s="1409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243</v>
      </c>
      <c r="E856" s="287">
        <f>F856+G856+H856</f>
        <v>0</v>
      </c>
      <c r="F856" s="173"/>
      <c r="G856" s="174"/>
      <c r="H856" s="1410"/>
      <c r="I856" s="173"/>
      <c r="J856" s="174"/>
      <c r="K856" s="1410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6" t="s">
        <v>1648</v>
      </c>
      <c r="D857" s="1797"/>
      <c r="E857" s="310">
        <f>F857+G857+H857</f>
        <v>0</v>
      </c>
      <c r="F857" s="1411"/>
      <c r="G857" s="1412"/>
      <c r="H857" s="1413"/>
      <c r="I857" s="1411"/>
      <c r="J857" s="1412"/>
      <c r="K857" s="1413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6" t="s">
        <v>1649</v>
      </c>
      <c r="D858" s="1797"/>
      <c r="E858" s="310">
        <f>F858+G858+H858</f>
        <v>0</v>
      </c>
      <c r="F858" s="1411"/>
      <c r="G858" s="1412"/>
      <c r="H858" s="1413"/>
      <c r="I858" s="1411"/>
      <c r="J858" s="1412"/>
      <c r="K858" s="1413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8" t="s">
        <v>244</v>
      </c>
      <c r="D859" s="1799"/>
      <c r="E859" s="310">
        <f>F859+G859+H859</f>
        <v>0</v>
      </c>
      <c r="F859" s="1411"/>
      <c r="G859" s="1412"/>
      <c r="H859" s="1413"/>
      <c r="I859" s="1411"/>
      <c r="J859" s="1412"/>
      <c r="K859" s="1413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6" t="s">
        <v>270</v>
      </c>
      <c r="D860" s="179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245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246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247</v>
      </c>
      <c r="E865" s="281">
        <f>F865+G865+H865</f>
        <v>0</v>
      </c>
      <c r="F865" s="152"/>
      <c r="G865" s="153"/>
      <c r="H865" s="1407"/>
      <c r="I865" s="152"/>
      <c r="J865" s="153"/>
      <c r="K865" s="1407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248</v>
      </c>
      <c r="E866" s="295">
        <f>F866+G866+H866</f>
        <v>0</v>
      </c>
      <c r="F866" s="158"/>
      <c r="G866" s="159"/>
      <c r="H866" s="1409"/>
      <c r="I866" s="158"/>
      <c r="J866" s="159"/>
      <c r="K866" s="1409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612</v>
      </c>
      <c r="E867" s="295">
        <f>F867+G867+H867</f>
        <v>0</v>
      </c>
      <c r="F867" s="158"/>
      <c r="G867" s="159"/>
      <c r="H867" s="1409"/>
      <c r="I867" s="158"/>
      <c r="J867" s="159"/>
      <c r="K867" s="1409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613</v>
      </c>
      <c r="E868" s="295">
        <f>F868+G868+H868</f>
        <v>0</v>
      </c>
      <c r="F868" s="158"/>
      <c r="G868" s="159"/>
      <c r="H868" s="1409"/>
      <c r="I868" s="158"/>
      <c r="J868" s="159"/>
      <c r="K868" s="1409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614</v>
      </c>
      <c r="E869" s="295">
        <f>F869+G869+H869</f>
        <v>0</v>
      </c>
      <c r="F869" s="158"/>
      <c r="G869" s="159"/>
      <c r="H869" s="1409"/>
      <c r="I869" s="158"/>
      <c r="J869" s="159"/>
      <c r="K869" s="1409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615</v>
      </c>
      <c r="E870" s="295">
        <f>F870+G870+H870</f>
        <v>0</v>
      </c>
      <c r="F870" s="158"/>
      <c r="G870" s="159"/>
      <c r="H870" s="1409"/>
      <c r="I870" s="158"/>
      <c r="J870" s="159"/>
      <c r="K870" s="1409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616</v>
      </c>
      <c r="E871" s="287">
        <f>F871+G871+H871</f>
        <v>0</v>
      </c>
      <c r="F871" s="173"/>
      <c r="G871" s="174"/>
      <c r="H871" s="1410"/>
      <c r="I871" s="173"/>
      <c r="J871" s="174"/>
      <c r="K871" s="1410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617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675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6" t="s">
        <v>676</v>
      </c>
      <c r="D876" s="179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89" t="s">
        <v>903</v>
      </c>
      <c r="D881" s="179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71"/>
      <c r="C885" s="1791" t="s">
        <v>684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>
        <f>(IF($E885&lt;&gt;0,$M$2,IF($L885&lt;&gt;0,$M$2,"")))</f>
      </c>
      <c r="N885" s="13"/>
    </row>
    <row r="886" spans="2:14" ht="15.75">
      <c r="B886" s="381">
        <v>98</v>
      </c>
      <c r="C886" s="1791" t="s">
        <v>684</v>
      </c>
      <c r="D886" s="1792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52"/>
      <c r="C890" s="393" t="s">
        <v>730</v>
      </c>
      <c r="D890" s="1421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1852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1852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394:G395 F494:G496 I494:J496 F549:G556 F389:K390 F400:K401 F407:K408 H170:I170 E170:F170 K170:L170 K23:K27 I85:I88 K85:K89 F85:F88 H517:H520 F520:G520 I520:J520 F525:G525 I525:J525 F95:F101 I376:J376 G377 J377 F378 I378 F476:G476 I476:J476 F562:G563 I394:J395 H587:H590 K587:K5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B718" sqref="B71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2014</v>
      </c>
      <c r="C152" s="1488">
        <v>5541</v>
      </c>
    </row>
    <row r="153" spans="1:3" ht="15.75">
      <c r="A153" s="1488">
        <v>5545</v>
      </c>
      <c r="B153" s="1500" t="s">
        <v>2015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2016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2005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2017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2018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2019</v>
      </c>
      <c r="B306" s="1509"/>
      <c r="C306" s="1509"/>
    </row>
    <row r="307" spans="1:3" ht="14.25">
      <c r="A307" s="1508" t="s">
        <v>2020</v>
      </c>
      <c r="B307" s="1509" t="s">
        <v>2021</v>
      </c>
      <c r="C307" s="1509" t="s">
        <v>2019</v>
      </c>
    </row>
    <row r="308" spans="1:3" ht="14.25">
      <c r="A308" s="1508" t="s">
        <v>2022</v>
      </c>
      <c r="B308" s="1509" t="s">
        <v>2023</v>
      </c>
      <c r="C308" s="1509" t="s">
        <v>2019</v>
      </c>
    </row>
    <row r="309" spans="1:3" ht="14.25">
      <c r="A309" s="1508" t="s">
        <v>2024</v>
      </c>
      <c r="B309" s="1509" t="s">
        <v>2025</v>
      </c>
      <c r="C309" s="1509" t="s">
        <v>2019</v>
      </c>
    </row>
    <row r="310" spans="1:3" ht="14.25">
      <c r="A310" s="1508" t="s">
        <v>2026</v>
      </c>
      <c r="B310" s="1509" t="s">
        <v>2027</v>
      </c>
      <c r="C310" s="1509" t="s">
        <v>2019</v>
      </c>
    </row>
    <row r="311" spans="1:3" ht="14.25">
      <c r="A311" s="1508" t="s">
        <v>2028</v>
      </c>
      <c r="B311" s="1509" t="s">
        <v>2029</v>
      </c>
      <c r="C311" s="1509" t="s">
        <v>2019</v>
      </c>
    </row>
    <row r="312" spans="1:3" ht="14.25">
      <c r="A312" s="1508" t="s">
        <v>2030</v>
      </c>
      <c r="B312" s="1509" t="s">
        <v>2031</v>
      </c>
      <c r="C312" s="1509" t="s">
        <v>2019</v>
      </c>
    </row>
    <row r="313" spans="1:3" ht="14.25">
      <c r="A313" s="1508" t="s">
        <v>2032</v>
      </c>
      <c r="B313" s="1509" t="s">
        <v>2033</v>
      </c>
      <c r="C313" s="1509" t="s">
        <v>2019</v>
      </c>
    </row>
    <row r="314" spans="1:3" ht="14.25">
      <c r="A314" s="1508" t="s">
        <v>2034</v>
      </c>
      <c r="B314" s="1509" t="s">
        <v>2035</v>
      </c>
      <c r="C314" s="1509" t="s">
        <v>2019</v>
      </c>
    </row>
    <row r="315" spans="1:3" ht="14.25">
      <c r="A315" s="1508" t="s">
        <v>2036</v>
      </c>
      <c r="B315" s="1509" t="s">
        <v>2037</v>
      </c>
      <c r="C315" s="1509" t="s">
        <v>2019</v>
      </c>
    </row>
    <row r="316" spans="1:3" ht="14.25">
      <c r="A316" s="1508" t="s">
        <v>2038</v>
      </c>
      <c r="B316" s="1509" t="s">
        <v>2039</v>
      </c>
      <c r="C316" s="1509" t="s">
        <v>2019</v>
      </c>
    </row>
    <row r="317" spans="1:3" ht="14.25">
      <c r="A317" s="1508" t="s">
        <v>2040</v>
      </c>
      <c r="B317" s="1509" t="s">
        <v>2041</v>
      </c>
      <c r="C317" s="1509" t="s">
        <v>2019</v>
      </c>
    </row>
    <row r="318" spans="1:3" ht="14.25">
      <c r="A318" s="1508" t="s">
        <v>2042</v>
      </c>
      <c r="B318" s="1509" t="s">
        <v>2043</v>
      </c>
      <c r="C318" s="1509" t="s">
        <v>2019</v>
      </c>
    </row>
    <row r="319" spans="1:3" ht="14.25">
      <c r="A319" s="1508" t="s">
        <v>2044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2045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2046</v>
      </c>
      <c r="E378" s="1538"/>
    </row>
    <row r="379" spans="1:5" ht="18">
      <c r="A379" s="1532" t="s">
        <v>1294</v>
      </c>
      <c r="B379" s="1531" t="s">
        <v>2047</v>
      </c>
      <c r="E379" s="1538"/>
    </row>
    <row r="380" spans="1:5" ht="18">
      <c r="A380" s="1532" t="s">
        <v>1295</v>
      </c>
      <c r="B380" s="1533" t="s">
        <v>2048</v>
      </c>
      <c r="E380" s="1538"/>
    </row>
    <row r="381" spans="1:5" ht="18">
      <c r="A381" s="1532" t="s">
        <v>1296</v>
      </c>
      <c r="B381" s="1534" t="s">
        <v>2049</v>
      </c>
      <c r="E381" s="1538"/>
    </row>
    <row r="382" spans="1:5" ht="18">
      <c r="A382" s="1532" t="s">
        <v>1297</v>
      </c>
      <c r="B382" s="1534" t="s">
        <v>2050</v>
      </c>
      <c r="E382" s="1538"/>
    </row>
    <row r="383" spans="1:5" ht="18">
      <c r="A383" s="1532" t="s">
        <v>1298</v>
      </c>
      <c r="B383" s="1534" t="s">
        <v>2051</v>
      </c>
      <c r="E383" s="1538"/>
    </row>
    <row r="384" spans="1:5" ht="18">
      <c r="A384" s="1532" t="s">
        <v>1299</v>
      </c>
      <c r="B384" s="1534" t="s">
        <v>2052</v>
      </c>
      <c r="E384" s="1538"/>
    </row>
    <row r="385" spans="1:5" ht="18">
      <c r="A385" s="1532" t="s">
        <v>1300</v>
      </c>
      <c r="B385" s="1534" t="s">
        <v>2053</v>
      </c>
      <c r="E385" s="1538"/>
    </row>
    <row r="386" spans="1:5" ht="18">
      <c r="A386" s="1532" t="s">
        <v>1301</v>
      </c>
      <c r="B386" s="1535" t="s">
        <v>2054</v>
      </c>
      <c r="E386" s="1538"/>
    </row>
    <row r="387" spans="1:5" ht="18">
      <c r="A387" s="1532" t="s">
        <v>1302</v>
      </c>
      <c r="B387" s="1535" t="s">
        <v>2055</v>
      </c>
      <c r="E387" s="1538"/>
    </row>
    <row r="388" spans="1:5" ht="18">
      <c r="A388" s="1532" t="s">
        <v>1303</v>
      </c>
      <c r="B388" s="1535" t="s">
        <v>2056</v>
      </c>
      <c r="E388" s="1538"/>
    </row>
    <row r="389" spans="1:5" ht="18">
      <c r="A389" s="1532" t="s">
        <v>1304</v>
      </c>
      <c r="B389" s="1535" t="s">
        <v>2057</v>
      </c>
      <c r="E389" s="1538"/>
    </row>
    <row r="390" spans="1:5" ht="18">
      <c r="A390" s="1532" t="s">
        <v>1305</v>
      </c>
      <c r="B390" s="1536" t="s">
        <v>2058</v>
      </c>
      <c r="E390" s="1538"/>
    </row>
    <row r="391" spans="1:5" ht="18">
      <c r="A391" s="1532" t="s">
        <v>1306</v>
      </c>
      <c r="B391" s="1536" t="s">
        <v>2059</v>
      </c>
      <c r="E391" s="1538"/>
    </row>
    <row r="392" spans="1:5" ht="18">
      <c r="A392" s="1532" t="s">
        <v>1307</v>
      </c>
      <c r="B392" s="1535" t="s">
        <v>2060</v>
      </c>
      <c r="E392" s="1538"/>
    </row>
    <row r="393" spans="1:5" ht="18">
      <c r="A393" s="1532" t="s">
        <v>1308</v>
      </c>
      <c r="B393" s="1535" t="s">
        <v>2061</v>
      </c>
      <c r="C393" s="1537" t="s">
        <v>179</v>
      </c>
      <c r="E393" s="1538"/>
    </row>
    <row r="394" spans="1:5" ht="18">
      <c r="A394" s="1532" t="s">
        <v>1309</v>
      </c>
      <c r="B394" s="1534" t="s">
        <v>2062</v>
      </c>
      <c r="C394" s="1537" t="s">
        <v>179</v>
      </c>
      <c r="E394" s="1538"/>
    </row>
    <row r="395" spans="1:5" ht="18">
      <c r="A395" s="1532" t="s">
        <v>1310</v>
      </c>
      <c r="B395" s="1535" t="s">
        <v>2063</v>
      </c>
      <c r="C395" s="1537" t="s">
        <v>179</v>
      </c>
      <c r="E395" s="1538"/>
    </row>
    <row r="396" spans="1:5" ht="18">
      <c r="A396" s="1532" t="s">
        <v>1311</v>
      </c>
      <c r="B396" s="1535" t="s">
        <v>2064</v>
      </c>
      <c r="C396" s="1537" t="s">
        <v>179</v>
      </c>
      <c r="E396" s="1538"/>
    </row>
    <row r="397" spans="1:5" ht="18">
      <c r="A397" s="1532" t="s">
        <v>1312</v>
      </c>
      <c r="B397" s="1535" t="s">
        <v>2065</v>
      </c>
      <c r="C397" s="1537" t="s">
        <v>179</v>
      </c>
      <c r="E397" s="1538"/>
    </row>
    <row r="398" spans="1:5" ht="18">
      <c r="A398" s="1532" t="s">
        <v>1313</v>
      </c>
      <c r="B398" s="1535" t="s">
        <v>2066</v>
      </c>
      <c r="C398" s="1537" t="s">
        <v>179</v>
      </c>
      <c r="E398" s="1538"/>
    </row>
    <row r="399" spans="1:5" ht="18">
      <c r="A399" s="1532" t="s">
        <v>1314</v>
      </c>
      <c r="B399" s="1535" t="s">
        <v>2067</v>
      </c>
      <c r="C399" s="1537" t="s">
        <v>179</v>
      </c>
      <c r="E399" s="1538"/>
    </row>
    <row r="400" spans="1:5" ht="18">
      <c r="A400" s="1532" t="s">
        <v>1315</v>
      </c>
      <c r="B400" s="1535" t="s">
        <v>2068</v>
      </c>
      <c r="C400" s="1537" t="s">
        <v>179</v>
      </c>
      <c r="E400" s="1538"/>
    </row>
    <row r="401" spans="1:5" ht="18">
      <c r="A401" s="1532" t="s">
        <v>1316</v>
      </c>
      <c r="B401" s="1535" t="s">
        <v>2069</v>
      </c>
      <c r="C401" s="1537" t="s">
        <v>179</v>
      </c>
      <c r="E401" s="1538"/>
    </row>
    <row r="402" spans="1:5" ht="18">
      <c r="A402" s="1532" t="s">
        <v>1317</v>
      </c>
      <c r="B402" s="1534" t="s">
        <v>2070</v>
      </c>
      <c r="C402" s="1537" t="s">
        <v>179</v>
      </c>
      <c r="E402" s="1538"/>
    </row>
    <row r="403" spans="1:5" ht="18">
      <c r="A403" s="1532" t="s">
        <v>1318</v>
      </c>
      <c r="B403" s="1535" t="s">
        <v>2071</v>
      </c>
      <c r="C403" s="1537" t="s">
        <v>179</v>
      </c>
      <c r="E403" s="1538"/>
    </row>
    <row r="404" spans="1:5" ht="18">
      <c r="A404" s="1532" t="s">
        <v>1319</v>
      </c>
      <c r="B404" s="1534" t="s">
        <v>2072</v>
      </c>
      <c r="C404" s="1537" t="s">
        <v>179</v>
      </c>
      <c r="E404" s="1538"/>
    </row>
    <row r="405" spans="1:5" ht="18">
      <c r="A405" s="1532" t="s">
        <v>1320</v>
      </c>
      <c r="B405" s="1534" t="s">
        <v>2073</v>
      </c>
      <c r="C405" s="1537" t="s">
        <v>179</v>
      </c>
      <c r="E405" s="1538"/>
    </row>
    <row r="406" spans="1:5" ht="18">
      <c r="A406" s="1532" t="s">
        <v>1321</v>
      </c>
      <c r="B406" s="1534" t="s">
        <v>2074</v>
      </c>
      <c r="C406" s="1537" t="s">
        <v>179</v>
      </c>
      <c r="E406" s="1538"/>
    </row>
    <row r="407" spans="1:5" ht="18">
      <c r="A407" s="1532" t="s">
        <v>1322</v>
      </c>
      <c r="B407" s="1534" t="s">
        <v>2075</v>
      </c>
      <c r="C407" s="1537" t="s">
        <v>179</v>
      </c>
      <c r="E407" s="1538"/>
    </row>
    <row r="408" spans="1:5" ht="18">
      <c r="A408" s="1532" t="s">
        <v>1323</v>
      </c>
      <c r="B408" s="1534" t="s">
        <v>2076</v>
      </c>
      <c r="C408" s="1537" t="s">
        <v>179</v>
      </c>
      <c r="E408" s="1538"/>
    </row>
    <row r="409" spans="1:5" ht="18">
      <c r="A409" s="1532" t="s">
        <v>1324</v>
      </c>
      <c r="B409" s="1534" t="s">
        <v>2077</v>
      </c>
      <c r="C409" s="1537" t="s">
        <v>179</v>
      </c>
      <c r="E409" s="1538"/>
    </row>
    <row r="410" spans="1:5" ht="18">
      <c r="A410" s="1532" t="s">
        <v>1325</v>
      </c>
      <c r="B410" s="1534" t="s">
        <v>2078</v>
      </c>
      <c r="C410" s="1537" t="s">
        <v>179</v>
      </c>
      <c r="E410" s="1538"/>
    </row>
    <row r="411" spans="1:5" ht="18">
      <c r="A411" s="1532" t="s">
        <v>1326</v>
      </c>
      <c r="B411" s="1534" t="s">
        <v>2079</v>
      </c>
      <c r="C411" s="1537" t="s">
        <v>179</v>
      </c>
      <c r="E411" s="1538"/>
    </row>
    <row r="412" spans="1:5" ht="18">
      <c r="A412" s="1532" t="s">
        <v>1327</v>
      </c>
      <c r="B412" s="1539" t="s">
        <v>2080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2081</v>
      </c>
      <c r="C416" s="1537" t="s">
        <v>179</v>
      </c>
      <c r="E416" s="1538"/>
    </row>
    <row r="417" spans="1:5" ht="18">
      <c r="A417" s="1532" t="s">
        <v>1331</v>
      </c>
      <c r="B417" s="1519" t="s">
        <v>2082</v>
      </c>
      <c r="C417" s="1537" t="s">
        <v>179</v>
      </c>
      <c r="E417" s="1538"/>
    </row>
    <row r="418" spans="1:5" ht="18">
      <c r="A418" s="1577" t="s">
        <v>1332</v>
      </c>
      <c r="B418" s="1544" t="s">
        <v>2083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2086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2013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2006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2022-01-28T12:09:03Z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