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7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<sst xmlns="http://schemas.openxmlformats.org/spreadsheetml/2006/main" count="3153" uniqueCount="2087">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</sst>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215" fillId="26" borderId="0" applyNumberFormat="0" applyBorder="0" applyAlignment="0" applyProtection="0"/>
    <xf numFmtId="0" fontId="216" fillId="27" borderId="1" applyNumberFormat="0" applyAlignment="0" applyProtection="0"/>
    <xf numFmtId="0" fontId="21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29" borderId="0" applyNumberFormat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30" borderId="1" applyNumberFormat="0" applyAlignment="0" applyProtection="0"/>
    <xf numFmtId="0" fontId="227" fillId="0" borderId="6" applyNumberFormat="0" applyFill="0" applyAlignment="0" applyProtection="0"/>
    <xf numFmtId="0" fontId="22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9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0" fillId="27" borderId="8" applyNumberFormat="0" applyAlignment="0" applyProtection="0"/>
    <xf numFmtId="9" fontId="0" fillId="0" borderId="0" applyFon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4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32" borderId="12" xfId="0" applyNumberFormat="1" applyFont="1" applyFill="1" applyBorder="1" applyAlignment="1" applyProtection="1">
      <alignment horizontal="center" vertical="center"/>
      <protection/>
    </xf>
    <xf numFmtId="0" fontId="237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8" fillId="42" borderId="14" xfId="66" applyFont="1" applyFill="1" applyBorder="1" applyAlignment="1">
      <alignment horizontal="left" vertical="center" wrapText="1"/>
      <protection/>
    </xf>
    <xf numFmtId="0" fontId="239" fillId="42" borderId="15" xfId="66" applyFont="1" applyFill="1" applyBorder="1" applyAlignment="1">
      <alignment horizontal="center" vertical="center" wrapText="1"/>
      <protection/>
    </xf>
    <xf numFmtId="0" fontId="238" fillId="42" borderId="16" xfId="58" applyFont="1" applyFill="1" applyBorder="1" applyAlignment="1">
      <alignment horizontal="center" vertical="center" wrapText="1"/>
      <protection/>
    </xf>
    <xf numFmtId="0" fontId="238" fillId="42" borderId="17" xfId="58" applyFont="1" applyFill="1" applyBorder="1" applyAlignment="1">
      <alignment horizontal="center" vertical="center"/>
      <protection/>
    </xf>
    <xf numFmtId="0" fontId="238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0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1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2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2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2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1" fillId="32" borderId="17" xfId="58" applyNumberFormat="1" applyFont="1" applyFill="1" applyBorder="1" applyAlignment="1">
      <alignment horizontal="right" vertical="center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/>
    </xf>
    <xf numFmtId="3" fontId="241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2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1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3" fillId="42" borderId="49" xfId="66" applyFont="1" applyFill="1" applyBorder="1" applyAlignment="1" applyProtection="1" quotePrefix="1">
      <alignment horizontal="right" vertical="center"/>
      <protection/>
    </xf>
    <xf numFmtId="0" fontId="237" fillId="42" borderId="50" xfId="66" applyFont="1" applyFill="1" applyBorder="1" applyAlignment="1" applyProtection="1">
      <alignment horizontal="right" vertical="center"/>
      <protection/>
    </xf>
    <xf numFmtId="0" fontId="238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4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5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6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6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5" fillId="47" borderId="14" xfId="58" applyFont="1" applyFill="1" applyBorder="1" applyAlignment="1" applyProtection="1">
      <alignment vertical="center"/>
      <protection/>
    </xf>
    <xf numFmtId="0" fontId="245" fillId="47" borderId="15" xfId="58" applyFont="1" applyFill="1" applyBorder="1" applyAlignment="1" applyProtection="1">
      <alignment horizontal="center" vertical="center"/>
      <protection/>
    </xf>
    <xf numFmtId="0" fontId="246" fillId="47" borderId="16" xfId="58" applyFont="1" applyFill="1" applyBorder="1" applyAlignment="1" applyProtection="1">
      <alignment horizontal="center" vertical="center" wrapText="1"/>
      <protection/>
    </xf>
    <xf numFmtId="0" fontId="247" fillId="47" borderId="20" xfId="58" applyFont="1" applyFill="1" applyBorder="1" applyAlignment="1" applyProtection="1">
      <alignment horizontal="center" vertical="center"/>
      <protection/>
    </xf>
    <xf numFmtId="0" fontId="247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8" fillId="48" borderId="17" xfId="58" applyNumberFormat="1" applyFont="1" applyFill="1" applyBorder="1" applyAlignment="1" applyProtection="1">
      <alignment horizontal="center" vertical="center" wrapText="1"/>
      <protection/>
    </xf>
    <xf numFmtId="1" fontId="248" fillId="48" borderId="12" xfId="58" applyNumberFormat="1" applyFont="1" applyFill="1" applyBorder="1" applyAlignment="1" applyProtection="1">
      <alignment horizontal="center" vertical="center" wrapText="1"/>
      <protection/>
    </xf>
    <xf numFmtId="1" fontId="248" fillId="48" borderId="18" xfId="58" applyNumberFormat="1" applyFont="1" applyFill="1" applyBorder="1" applyAlignment="1" applyProtection="1">
      <alignment horizontal="center" vertical="center" wrapText="1"/>
      <protection/>
    </xf>
    <xf numFmtId="0" fontId="249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5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8" fillId="48" borderId="40" xfId="66" applyNumberFormat="1" applyFont="1" applyFill="1" applyBorder="1" applyAlignment="1" applyProtection="1" quotePrefix="1">
      <alignment horizontal="right" vertical="center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3" fontId="245" fillId="48" borderId="17" xfId="58" applyNumberFormat="1" applyFont="1" applyFill="1" applyBorder="1" applyAlignment="1" applyProtection="1">
      <alignment horizontal="right" vertical="center"/>
      <protection/>
    </xf>
    <xf numFmtId="3" fontId="245" fillId="48" borderId="12" xfId="58" applyNumberFormat="1" applyFont="1" applyFill="1" applyBorder="1" applyAlignment="1" applyProtection="1">
      <alignment horizontal="right" vertical="center"/>
      <protection/>
    </xf>
    <xf numFmtId="3" fontId="245" fillId="48" borderId="18" xfId="58" applyNumberFormat="1" applyFont="1" applyFill="1" applyBorder="1" applyAlignment="1" applyProtection="1">
      <alignment horizontal="right" vertical="center"/>
      <protection/>
    </xf>
    <xf numFmtId="0" fontId="250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48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8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8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1" fillId="39" borderId="84" xfId="66" applyNumberFormat="1" applyFont="1" applyFill="1" applyBorder="1" applyAlignment="1" applyProtection="1" quotePrefix="1">
      <alignment horizontal="right" vertical="center"/>
      <protection/>
    </xf>
    <xf numFmtId="0" fontId="251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8" fillId="32" borderId="40" xfId="66" applyNumberFormat="1" applyFont="1" applyFill="1" applyBorder="1" applyAlignment="1" applyProtection="1">
      <alignment horizontal="right"/>
      <protection/>
    </xf>
    <xf numFmtId="3" fontId="248" fillId="32" borderId="61" xfId="58" applyNumberFormat="1" applyFont="1" applyFill="1" applyBorder="1" applyAlignment="1" applyProtection="1">
      <alignment horizontal="right" vertical="center"/>
      <protection/>
    </xf>
    <xf numFmtId="3" fontId="245" fillId="32" borderId="17" xfId="58" applyNumberFormat="1" applyFont="1" applyFill="1" applyBorder="1" applyAlignment="1" applyProtection="1">
      <alignment horizontal="right" vertical="center"/>
      <protection/>
    </xf>
    <xf numFmtId="3" fontId="245" fillId="32" borderId="12" xfId="58" applyNumberFormat="1" applyFont="1" applyFill="1" applyBorder="1" applyAlignment="1" applyProtection="1">
      <alignment horizontal="right" vertical="center"/>
      <protection/>
    </xf>
    <xf numFmtId="3" fontId="245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2" fillId="47" borderId="49" xfId="66" applyNumberFormat="1" applyFont="1" applyFill="1" applyBorder="1" applyAlignment="1" applyProtection="1">
      <alignment horizontal="right" vertical="center"/>
      <protection/>
    </xf>
    <xf numFmtId="0" fontId="247" fillId="47" borderId="50" xfId="66" applyFont="1" applyFill="1" applyBorder="1" applyAlignment="1" applyProtection="1">
      <alignment horizontal="right" vertical="center"/>
      <protection/>
    </xf>
    <xf numFmtId="0" fontId="248" fillId="47" borderId="51" xfId="68" applyFont="1" applyFill="1" applyBorder="1" applyAlignment="1" applyProtection="1">
      <alignment horizontal="center" vertical="center" wrapText="1"/>
      <protection/>
    </xf>
    <xf numFmtId="3" fontId="248" fillId="47" borderId="89" xfId="58" applyNumberFormat="1" applyFont="1" applyFill="1" applyBorder="1" applyAlignment="1" applyProtection="1">
      <alignment horizontal="right" vertical="center"/>
      <protection/>
    </xf>
    <xf numFmtId="3" fontId="245" fillId="47" borderId="49" xfId="58" applyNumberFormat="1" applyFont="1" applyFill="1" applyBorder="1" applyAlignment="1" applyProtection="1">
      <alignment horizontal="right" vertical="center"/>
      <protection/>
    </xf>
    <xf numFmtId="3" fontId="245" fillId="47" borderId="50" xfId="58" applyNumberFormat="1" applyFont="1" applyFill="1" applyBorder="1" applyAlignment="1" applyProtection="1">
      <alignment horizontal="right" vertical="center"/>
      <protection/>
    </xf>
    <xf numFmtId="3" fontId="245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3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32" borderId="12" xfId="58" applyFont="1" applyFill="1" applyBorder="1" applyAlignment="1" applyProtection="1">
      <alignment horizontal="center" vertical="center"/>
      <protection/>
    </xf>
    <xf numFmtId="0" fontId="254" fillId="49" borderId="14" xfId="58" applyFont="1" applyFill="1" applyBorder="1" applyAlignment="1" applyProtection="1">
      <alignment vertical="center"/>
      <protection/>
    </xf>
    <xf numFmtId="0" fontId="254" fillId="49" borderId="15" xfId="58" applyFont="1" applyFill="1" applyBorder="1" applyAlignment="1" applyProtection="1">
      <alignment horizontal="center" vertical="center"/>
      <protection/>
    </xf>
    <xf numFmtId="0" fontId="255" fillId="49" borderId="16" xfId="58" applyFont="1" applyFill="1" applyBorder="1" applyAlignment="1" applyProtection="1">
      <alignment horizontal="center" vertical="center" wrapText="1"/>
      <protection/>
    </xf>
    <xf numFmtId="0" fontId="256" fillId="49" borderId="23" xfId="58" applyFont="1" applyFill="1" applyBorder="1" applyAlignment="1" applyProtection="1" quotePrefix="1">
      <alignment horizontal="center" vertical="center"/>
      <protection/>
    </xf>
    <xf numFmtId="0" fontId="256" fillId="49" borderId="24" xfId="58" applyFont="1" applyFill="1" applyBorder="1" applyAlignment="1" applyProtection="1">
      <alignment horizontal="center" vertical="center"/>
      <protection/>
    </xf>
    <xf numFmtId="0" fontId="257" fillId="0" borderId="91" xfId="66" applyFont="1" applyFill="1" applyBorder="1" applyAlignment="1" applyProtection="1">
      <alignment horizontal="center" vertical="center" wrapText="1"/>
      <protection/>
    </xf>
    <xf numFmtId="1" fontId="255" fillId="5" borderId="23" xfId="58" applyNumberFormat="1" applyFont="1" applyFill="1" applyBorder="1" applyAlignment="1" applyProtection="1">
      <alignment horizontal="center" vertical="center" wrapText="1"/>
      <protection/>
    </xf>
    <xf numFmtId="1" fontId="255" fillId="5" borderId="92" xfId="58" applyNumberFormat="1" applyFont="1" applyFill="1" applyBorder="1" applyAlignment="1" applyProtection="1">
      <alignment horizontal="center" vertical="center" wrapText="1"/>
      <protection/>
    </xf>
    <xf numFmtId="1" fontId="255" fillId="5" borderId="22" xfId="58" applyNumberFormat="1" applyFont="1" applyFill="1" applyBorder="1" applyAlignment="1" applyProtection="1">
      <alignment horizontal="center" vertical="center" wrapText="1"/>
      <protection/>
    </xf>
    <xf numFmtId="0" fontId="258" fillId="49" borderId="19" xfId="58" applyFont="1" applyFill="1" applyBorder="1" applyAlignment="1" applyProtection="1">
      <alignment horizontal="center" vertical="center" wrapText="1"/>
      <protection/>
    </xf>
    <xf numFmtId="0" fontId="259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4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56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0" fillId="5" borderId="40" xfId="66" applyNumberFormat="1" applyFont="1" applyFill="1" applyBorder="1" applyAlignment="1" applyProtection="1" quotePrefix="1">
      <alignment horizontal="right" vertical="center"/>
      <protection/>
    </xf>
    <xf numFmtId="3" fontId="254" fillId="5" borderId="17" xfId="58" applyNumberFormat="1" applyFont="1" applyFill="1" applyBorder="1" applyAlignment="1" applyProtection="1">
      <alignment vertical="center"/>
      <protection/>
    </xf>
    <xf numFmtId="3" fontId="254" fillId="5" borderId="12" xfId="58" applyNumberFormat="1" applyFont="1" applyFill="1" applyBorder="1" applyAlignment="1" applyProtection="1">
      <alignment vertical="center"/>
      <protection/>
    </xf>
    <xf numFmtId="3" fontId="254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2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2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0" fillId="5" borderId="40" xfId="66" applyNumberFormat="1" applyFont="1" applyFill="1" applyBorder="1" applyAlignment="1" quotePrefix="1">
      <alignment horizontal="right" vertical="center"/>
      <protection/>
    </xf>
    <xf numFmtId="3" fontId="254" fillId="5" borderId="17" xfId="58" applyNumberFormat="1" applyFont="1" applyFill="1" applyBorder="1" applyAlignment="1">
      <alignment vertical="center"/>
      <protection/>
    </xf>
    <xf numFmtId="3" fontId="254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2" fillId="45" borderId="22" xfId="58" applyNumberFormat="1" applyFont="1" applyFill="1" applyBorder="1" applyAlignment="1" applyProtection="1">
      <alignment horizontal="center" vertical="center"/>
      <protection/>
    </xf>
    <xf numFmtId="3" fontId="254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4" fillId="5" borderId="17" xfId="58" applyNumberFormat="1" applyFont="1" applyFill="1" applyBorder="1" applyAlignment="1" applyProtection="1">
      <alignment vertical="center"/>
      <protection locked="0"/>
    </xf>
    <xf numFmtId="3" fontId="254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2" fillId="45" borderId="29" xfId="58" applyNumberFormat="1" applyFont="1" applyFill="1" applyBorder="1" applyAlignment="1" applyProtection="1">
      <alignment horizontal="center" vertical="center"/>
      <protection/>
    </xf>
    <xf numFmtId="188" fontId="242" fillId="45" borderId="27" xfId="58" applyNumberFormat="1" applyFont="1" applyFill="1" applyBorder="1" applyAlignment="1" applyProtection="1">
      <alignment horizontal="center" vertical="center"/>
      <protection/>
    </xf>
    <xf numFmtId="188" fontId="242" fillId="45" borderId="33" xfId="58" applyNumberFormat="1" applyFont="1" applyFill="1" applyBorder="1" applyAlignment="1" applyProtection="1">
      <alignment horizontal="center" vertical="center"/>
      <protection/>
    </xf>
    <xf numFmtId="188" fontId="242" fillId="45" borderId="31" xfId="58" applyNumberFormat="1" applyFont="1" applyFill="1" applyBorder="1" applyAlignment="1" applyProtection="1">
      <alignment horizontal="center" vertical="center"/>
      <protection/>
    </xf>
    <xf numFmtId="188" fontId="242" fillId="45" borderId="42" xfId="58" applyNumberFormat="1" applyFont="1" applyFill="1" applyBorder="1" applyAlignment="1" applyProtection="1">
      <alignment horizontal="center" vertical="center"/>
      <protection/>
    </xf>
    <xf numFmtId="188" fontId="242" fillId="45" borderId="43" xfId="58" applyNumberFormat="1" applyFont="1" applyFill="1" applyBorder="1" applyAlignment="1" applyProtection="1">
      <alignment horizontal="center" vertical="center"/>
      <protection/>
    </xf>
    <xf numFmtId="0" fontId="261" fillId="49" borderId="49" xfId="66" applyFont="1" applyFill="1" applyBorder="1" applyAlignment="1" quotePrefix="1">
      <alignment horizontal="right" vertical="center"/>
      <protection/>
    </xf>
    <xf numFmtId="0" fontId="256" fillId="49" borderId="50" xfId="66" applyFont="1" applyFill="1" applyBorder="1" applyAlignment="1">
      <alignment horizontal="right" vertical="center"/>
      <protection/>
    </xf>
    <xf numFmtId="0" fontId="255" fillId="49" borderId="51" xfId="66" applyFont="1" applyFill="1" applyBorder="1" applyAlignment="1">
      <alignment horizontal="center" vertical="center" wrapText="1"/>
      <protection/>
    </xf>
    <xf numFmtId="3" fontId="254" fillId="49" borderId="49" xfId="58" applyNumberFormat="1" applyFont="1" applyFill="1" applyBorder="1" applyAlignment="1">
      <alignment vertical="center"/>
      <protection/>
    </xf>
    <xf numFmtId="3" fontId="254" fillId="49" borderId="50" xfId="58" applyNumberFormat="1" applyFont="1" applyFill="1" applyBorder="1" applyAlignment="1">
      <alignment vertical="center"/>
      <protection/>
    </xf>
    <xf numFmtId="0" fontId="259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4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1" fillId="49" borderId="49" xfId="66" applyFont="1" applyFill="1" applyBorder="1" applyAlignment="1" applyProtection="1" quotePrefix="1">
      <alignment horizontal="right" vertical="center"/>
      <protection/>
    </xf>
    <xf numFmtId="0" fontId="256" fillId="49" borderId="50" xfId="66" applyFont="1" applyFill="1" applyBorder="1" applyAlignment="1" applyProtection="1">
      <alignment horizontal="right" vertical="center"/>
      <protection/>
    </xf>
    <xf numFmtId="0" fontId="255" fillId="49" borderId="51" xfId="66" applyFont="1" applyFill="1" applyBorder="1" applyAlignment="1" applyProtection="1">
      <alignment horizontal="center" vertical="center" wrapText="1"/>
      <protection/>
    </xf>
    <xf numFmtId="3" fontId="255" fillId="49" borderId="89" xfId="58" applyNumberFormat="1" applyFont="1" applyFill="1" applyBorder="1" applyAlignment="1" applyProtection="1">
      <alignment vertical="center"/>
      <protection/>
    </xf>
    <xf numFmtId="3" fontId="254" fillId="49" borderId="49" xfId="58" applyNumberFormat="1" applyFont="1" applyFill="1" applyBorder="1" applyAlignment="1" applyProtection="1">
      <alignment vertical="center"/>
      <protection/>
    </xf>
    <xf numFmtId="3" fontId="254" fillId="49" borderId="50" xfId="58" applyNumberFormat="1" applyFont="1" applyFill="1" applyBorder="1" applyAlignment="1" applyProtection="1">
      <alignment vertical="center"/>
      <protection/>
    </xf>
    <xf numFmtId="3" fontId="254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2" fillId="39" borderId="103" xfId="62" applyFont="1" applyFill="1" applyBorder="1" applyProtection="1">
      <alignment/>
      <protection/>
    </xf>
    <xf numFmtId="190" fontId="262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3" fillId="52" borderId="104" xfId="58" applyFont="1" applyFill="1" applyBorder="1" applyAlignment="1" applyProtection="1" quotePrefix="1">
      <alignment vertical="center"/>
      <protection/>
    </xf>
    <xf numFmtId="0" fontId="264" fillId="52" borderId="105" xfId="58" applyFont="1" applyFill="1" applyBorder="1" applyAlignment="1" applyProtection="1">
      <alignment horizontal="center" vertical="center"/>
      <protection/>
    </xf>
    <xf numFmtId="0" fontId="263" fillId="52" borderId="106" xfId="58" applyFont="1" applyFill="1" applyBorder="1" applyAlignment="1" applyProtection="1" quotePrefix="1">
      <alignment horizontal="center" vertical="center" wrapText="1"/>
      <protection/>
    </xf>
    <xf numFmtId="0" fontId="265" fillId="52" borderId="17" xfId="58" applyFont="1" applyFill="1" applyBorder="1" applyAlignment="1" applyProtection="1" quotePrefix="1">
      <alignment horizontal="center" vertical="center"/>
      <protection/>
    </xf>
    <xf numFmtId="0" fontId="265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3" fillId="39" borderId="23" xfId="58" applyNumberFormat="1" applyFont="1" applyFill="1" applyBorder="1" applyAlignment="1" applyProtection="1">
      <alignment horizontal="center" vertical="center" wrapText="1"/>
      <protection/>
    </xf>
    <xf numFmtId="1" fontId="263" fillId="39" borderId="92" xfId="58" applyNumberFormat="1" applyFont="1" applyFill="1" applyBorder="1" applyAlignment="1" applyProtection="1">
      <alignment horizontal="center" vertical="center" wrapText="1"/>
      <protection/>
    </xf>
    <xf numFmtId="1" fontId="263" fillId="39" borderId="22" xfId="58" applyNumberFormat="1" applyFont="1" applyFill="1" applyBorder="1" applyAlignment="1" applyProtection="1">
      <alignment horizontal="center" vertical="center" wrapText="1"/>
      <protection/>
    </xf>
    <xf numFmtId="0" fontId="266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4" fillId="39" borderId="0" xfId="58" applyFont="1" applyFill="1" applyBorder="1" applyAlignment="1" applyProtection="1">
      <alignment horizontal="left" vertical="center" wrapText="1"/>
      <protection/>
    </xf>
    <xf numFmtId="181" fontId="263" fillId="4" borderId="40" xfId="66" applyNumberFormat="1" applyFont="1" applyFill="1" applyBorder="1" applyAlignment="1" quotePrefix="1">
      <alignment horizontal="right" vertical="center"/>
      <protection/>
    </xf>
    <xf numFmtId="3" fontId="263" fillId="4" borderId="61" xfId="58" applyNumberFormat="1" applyFont="1" applyFill="1" applyBorder="1" applyAlignment="1" applyProtection="1">
      <alignment vertical="center"/>
      <protection/>
    </xf>
    <xf numFmtId="3" fontId="264" fillId="4" borderId="17" xfId="58" applyNumberFormat="1" applyFont="1" applyFill="1" applyBorder="1" applyAlignment="1">
      <alignment vertical="center"/>
      <protection/>
    </xf>
    <xf numFmtId="3" fontId="264" fillId="4" borderId="12" xfId="58" applyNumberFormat="1" applyFont="1" applyFill="1" applyBorder="1" applyAlignment="1" applyProtection="1">
      <alignment vertical="center"/>
      <protection/>
    </xf>
    <xf numFmtId="3" fontId="264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2" fillId="53" borderId="30" xfId="58" applyNumberFormat="1" applyFont="1" applyFill="1" applyBorder="1" applyAlignment="1" applyProtection="1">
      <alignment horizontal="center" vertical="center"/>
      <protection/>
    </xf>
    <xf numFmtId="188" fontId="242" fillId="53" borderId="34" xfId="58" applyNumberFormat="1" applyFont="1" applyFill="1" applyBorder="1" applyAlignment="1" applyProtection="1">
      <alignment horizontal="center" vertical="center"/>
      <protection/>
    </xf>
    <xf numFmtId="188" fontId="242" fillId="53" borderId="44" xfId="58" applyNumberFormat="1" applyFont="1" applyFill="1" applyBorder="1" applyAlignment="1" applyProtection="1">
      <alignment horizontal="center" vertical="center"/>
      <protection/>
    </xf>
    <xf numFmtId="3" fontId="264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4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2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2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3" fillId="4" borderId="61" xfId="58" applyNumberFormat="1" applyFont="1" applyFill="1" applyBorder="1" applyAlignment="1" applyProtection="1">
      <alignment horizontal="right" vertical="center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/>
    </xf>
    <xf numFmtId="3" fontId="264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4" fillId="4" borderId="17" xfId="58" applyNumberFormat="1" applyFont="1" applyFill="1" applyBorder="1" applyAlignment="1" applyProtection="1">
      <alignment horizontal="right" vertical="center"/>
      <protection locked="0"/>
    </xf>
    <xf numFmtId="3" fontId="264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3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3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3" fillId="4" borderId="20" xfId="66" applyNumberFormat="1" applyFont="1" applyFill="1" applyBorder="1" applyAlignment="1" quotePrefix="1">
      <alignment horizontal="right" vertical="center"/>
      <protection/>
    </xf>
    <xf numFmtId="3" fontId="263" fillId="4" borderId="19" xfId="58" applyNumberFormat="1" applyFont="1" applyFill="1" applyBorder="1" applyAlignment="1" applyProtection="1">
      <alignment vertical="center"/>
      <protection/>
    </xf>
    <xf numFmtId="3" fontId="264" fillId="4" borderId="23" xfId="58" applyNumberFormat="1" applyFont="1" applyFill="1" applyBorder="1" applyAlignment="1" applyProtection="1">
      <alignment vertical="center"/>
      <protection/>
    </xf>
    <xf numFmtId="3" fontId="264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4" fillId="45" borderId="62" xfId="58" applyNumberFormat="1" applyFont="1" applyFill="1" applyBorder="1" applyAlignment="1" applyProtection="1">
      <alignment horizontal="center" vertical="center"/>
      <protection/>
    </xf>
    <xf numFmtId="188" fontId="234" fillId="45" borderId="64" xfId="58" applyNumberFormat="1" applyFont="1" applyFill="1" applyBorder="1" applyAlignment="1" applyProtection="1">
      <alignment horizontal="center" vertical="center"/>
      <protection/>
    </xf>
    <xf numFmtId="188" fontId="234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2" fillId="45" borderId="87" xfId="58" applyNumberFormat="1" applyFont="1" applyFill="1" applyBorder="1" applyAlignment="1" applyProtection="1">
      <alignment horizontal="center" vertical="center"/>
      <protection/>
    </xf>
    <xf numFmtId="188" fontId="242" fillId="45" borderId="84" xfId="58" applyNumberFormat="1" applyFont="1" applyFill="1" applyBorder="1" applyAlignment="1" applyProtection="1">
      <alignment horizontal="center" vertical="center"/>
      <protection/>
    </xf>
    <xf numFmtId="188" fontId="242" fillId="53" borderId="88" xfId="58" applyNumberFormat="1" applyFont="1" applyFill="1" applyBorder="1" applyAlignment="1" applyProtection="1">
      <alignment horizontal="center" vertical="center"/>
      <protection/>
    </xf>
    <xf numFmtId="188" fontId="242" fillId="53" borderId="39" xfId="58" applyNumberFormat="1" applyFont="1" applyFill="1" applyBorder="1" applyAlignment="1" applyProtection="1">
      <alignment horizontal="center" vertical="center"/>
      <protection/>
    </xf>
    <xf numFmtId="178" fontId="267" fillId="52" borderId="113" xfId="66" applyNumberFormat="1" applyFont="1" applyFill="1" applyBorder="1" applyAlignment="1">
      <alignment horizontal="right" vertical="center"/>
      <protection/>
    </xf>
    <xf numFmtId="181" fontId="265" fillId="52" borderId="50" xfId="66" applyNumberFormat="1" applyFont="1" applyFill="1" applyBorder="1" applyAlignment="1" quotePrefix="1">
      <alignment horizontal="right" vertical="center"/>
      <protection/>
    </xf>
    <xf numFmtId="0" fontId="263" fillId="52" borderId="114" xfId="66" applyFont="1" applyFill="1" applyBorder="1" applyAlignment="1">
      <alignment horizontal="center" vertical="center" wrapText="1"/>
      <protection/>
    </xf>
    <xf numFmtId="3" fontId="263" fillId="52" borderId="89" xfId="58" applyNumberFormat="1" applyFont="1" applyFill="1" applyBorder="1" applyAlignment="1" applyProtection="1">
      <alignment vertical="center"/>
      <protection/>
    </xf>
    <xf numFmtId="3" fontId="264" fillId="52" borderId="49" xfId="58" applyNumberFormat="1" applyFont="1" applyFill="1" applyBorder="1" applyAlignment="1">
      <alignment vertical="center"/>
      <protection/>
    </xf>
    <xf numFmtId="3" fontId="264" fillId="52" borderId="115" xfId="58" applyNumberFormat="1" applyFont="1" applyFill="1" applyBorder="1" applyAlignment="1">
      <alignment vertical="center"/>
      <protection/>
    </xf>
    <xf numFmtId="3" fontId="264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2" fillId="39" borderId="103" xfId="62" applyNumberFormat="1" applyFont="1" applyFill="1" applyBorder="1" applyProtection="1">
      <alignment/>
      <protection/>
    </xf>
    <xf numFmtId="190" fontId="268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9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0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1" fillId="48" borderId="12" xfId="58" applyFont="1" applyFill="1" applyBorder="1" applyAlignment="1" applyProtection="1">
      <alignment horizontal="center" vertical="center"/>
      <protection locked="0"/>
    </xf>
    <xf numFmtId="3" fontId="271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0" fillId="39" borderId="0" xfId="58" applyFont="1" applyFill="1" applyAlignment="1">
      <alignment vertical="center"/>
      <protection/>
    </xf>
    <xf numFmtId="0" fontId="270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77" fillId="32" borderId="0" xfId="64" applyFont="1" applyFill="1" applyProtection="1">
      <alignment/>
      <protection/>
    </xf>
    <xf numFmtId="0" fontId="240" fillId="32" borderId="0" xfId="61" applyFont="1" applyFill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241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40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79" fillId="39" borderId="12" xfId="64" applyNumberFormat="1" applyFont="1" applyFill="1" applyBorder="1" applyAlignment="1" applyProtection="1">
      <alignment horizontal="center" vertical="center"/>
      <protection/>
    </xf>
    <xf numFmtId="186" fontId="271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1" fillId="32" borderId="0" xfId="58" applyFont="1" applyFill="1" applyBorder="1" applyAlignment="1" applyProtection="1" quotePrefix="1">
      <alignment/>
      <protection/>
    </xf>
    <xf numFmtId="0" fontId="280" fillId="32" borderId="0" xfId="61" applyFont="1" applyFill="1" applyBorder="1" applyAlignment="1" applyProtection="1">
      <alignment horizontal="right"/>
      <protection/>
    </xf>
    <xf numFmtId="0" fontId="271" fillId="32" borderId="0" xfId="64" applyFont="1" applyFill="1" applyBorder="1" applyAlignment="1" applyProtection="1">
      <alignment horizontal="right"/>
      <protection/>
    </xf>
    <xf numFmtId="186" fontId="281" fillId="39" borderId="12" xfId="70" applyNumberFormat="1" applyFont="1" applyFill="1" applyBorder="1" applyAlignment="1" applyProtection="1">
      <alignment horizontal="center" vertical="center"/>
      <protection/>
    </xf>
    <xf numFmtId="0" fontId="279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2" fillId="32" borderId="0" xfId="64" applyFont="1" applyFill="1" applyBorder="1" applyAlignment="1" applyProtection="1">
      <alignment horizontal="center"/>
      <protection/>
    </xf>
    <xf numFmtId="189" fontId="241" fillId="32" borderId="0" xfId="71" applyNumberFormat="1" applyFont="1" applyFill="1" applyBorder="1" applyAlignment="1" applyProtection="1">
      <alignment/>
      <protection/>
    </xf>
    <xf numFmtId="38" fontId="241" fillId="32" borderId="0" xfId="71" applyNumberFormat="1" applyFont="1" applyFill="1" applyBorder="1" applyProtection="1">
      <alignment/>
      <protection/>
    </xf>
    <xf numFmtId="0" fontId="241" fillId="32" borderId="0" xfId="71" applyNumberFormat="1" applyFont="1" applyFill="1" applyAlignment="1" applyProtection="1">
      <alignment/>
      <protection/>
    </xf>
    <xf numFmtId="0" fontId="280" fillId="32" borderId="0" xfId="61" applyFont="1" applyFill="1" applyBorder="1" applyAlignment="1" applyProtection="1" quotePrefix="1">
      <alignment horizontal="left"/>
      <protection/>
    </xf>
    <xf numFmtId="0" fontId="283" fillId="32" borderId="0" xfId="61" applyFont="1" applyFill="1" applyBorder="1" applyAlignment="1" applyProtection="1">
      <alignment/>
      <protection/>
    </xf>
    <xf numFmtId="179" fontId="284" fillId="39" borderId="12" xfId="58" applyNumberFormat="1" applyFont="1" applyFill="1" applyBorder="1" applyAlignment="1" applyProtection="1">
      <alignment horizontal="center" vertical="center"/>
      <protection/>
    </xf>
    <xf numFmtId="0" fontId="285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6" fillId="42" borderId="126" xfId="61" applyNumberFormat="1" applyFont="1" applyFill="1" applyBorder="1" applyAlignment="1" applyProtection="1" quotePrefix="1">
      <alignment horizontal="center" wrapText="1"/>
      <protection/>
    </xf>
    <xf numFmtId="195" fontId="287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6" fillId="42" borderId="132" xfId="61" applyNumberFormat="1" applyFont="1" applyFill="1" applyBorder="1" applyAlignment="1" applyProtection="1" quotePrefix="1">
      <alignment horizontal="center"/>
      <protection/>
    </xf>
    <xf numFmtId="179" fontId="290" fillId="42" borderId="132" xfId="61" applyNumberFormat="1" applyFont="1" applyFill="1" applyBorder="1" applyAlignment="1" applyProtection="1" quotePrefix="1">
      <alignment horizontal="center"/>
      <protection/>
    </xf>
    <xf numFmtId="196" fontId="240" fillId="61" borderId="132" xfId="61" applyNumberFormat="1" applyFont="1" applyFill="1" applyBorder="1" applyAlignment="1" applyProtection="1" quotePrefix="1">
      <alignment horizontal="center"/>
      <protection/>
    </xf>
    <xf numFmtId="179" fontId="238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89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1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6" fillId="39" borderId="82" xfId="61" applyNumberFormat="1" applyFont="1" applyFill="1" applyBorder="1" applyAlignment="1" applyProtection="1" quotePrefix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5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4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5" fillId="32" borderId="105" xfId="61" applyNumberFormat="1" applyFont="1" applyFill="1" applyBorder="1" applyAlignment="1" applyProtection="1" quotePrefix="1">
      <alignment/>
      <protection/>
    </xf>
    <xf numFmtId="189" fontId="275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5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9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2" fillId="65" borderId="159" xfId="61" applyNumberFormat="1" applyFont="1" applyFill="1" applyBorder="1" applyAlignment="1" applyProtection="1">
      <alignment horizontal="center"/>
      <protection/>
    </xf>
    <xf numFmtId="190" fontId="293" fillId="65" borderId="160" xfId="61" applyNumberFormat="1" applyFont="1" applyFill="1" applyBorder="1" applyAlignment="1" applyProtection="1">
      <alignment horizontal="center"/>
      <protection/>
    </xf>
    <xf numFmtId="190" fontId="294" fillId="66" borderId="159" xfId="61" applyNumberFormat="1" applyFont="1" applyFill="1" applyBorder="1" applyAlignment="1" applyProtection="1">
      <alignment horizontal="center"/>
      <protection/>
    </xf>
    <xf numFmtId="190" fontId="295" fillId="66" borderId="160" xfId="61" applyNumberFormat="1" applyFont="1" applyFill="1" applyBorder="1" applyAlignment="1" applyProtection="1">
      <alignment horizontal="center"/>
      <protection/>
    </xf>
    <xf numFmtId="190" fontId="296" fillId="67" borderId="161" xfId="61" applyNumberFormat="1" applyFont="1" applyFill="1" applyBorder="1" applyAlignment="1" applyProtection="1">
      <alignment horizontal="center"/>
      <protection/>
    </xf>
    <xf numFmtId="190" fontId="297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2" fillId="65" borderId="165" xfId="61" applyNumberFormat="1" applyFont="1" applyFill="1" applyBorder="1" applyAlignment="1" applyProtection="1">
      <alignment horizontal="center"/>
      <protection/>
    </xf>
    <xf numFmtId="190" fontId="293" fillId="65" borderId="166" xfId="61" applyNumberFormat="1" applyFont="1" applyFill="1" applyBorder="1" applyAlignment="1" applyProtection="1">
      <alignment horizontal="center"/>
      <protection/>
    </xf>
    <xf numFmtId="190" fontId="294" fillId="66" borderId="165" xfId="61" applyNumberFormat="1" applyFont="1" applyFill="1" applyBorder="1" applyAlignment="1" applyProtection="1">
      <alignment horizontal="center"/>
      <protection/>
    </xf>
    <xf numFmtId="190" fontId="295" fillId="66" borderId="166" xfId="61" applyNumberFormat="1" applyFont="1" applyFill="1" applyBorder="1" applyAlignment="1" applyProtection="1">
      <alignment horizontal="center"/>
      <protection/>
    </xf>
    <xf numFmtId="190" fontId="296" fillId="67" borderId="167" xfId="61" applyNumberFormat="1" applyFont="1" applyFill="1" applyBorder="1" applyAlignment="1" applyProtection="1">
      <alignment horizontal="center"/>
      <protection/>
    </xf>
    <xf numFmtId="190" fontId="297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3" fillId="0" borderId="0" xfId="61" applyProtection="1">
      <alignment/>
      <protection/>
    </xf>
    <xf numFmtId="0" fontId="213" fillId="0" borderId="0" xfId="61" applyNumberFormat="1" applyProtection="1">
      <alignment/>
      <protection/>
    </xf>
    <xf numFmtId="186" fontId="236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8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8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58" applyNumberFormat="1" applyFont="1" applyFill="1" applyBorder="1" applyAlignment="1" applyProtection="1">
      <alignment horizontal="center" vertical="center"/>
      <protection/>
    </xf>
    <xf numFmtId="3" fontId="271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5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9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5" fillId="48" borderId="17" xfId="58" applyNumberFormat="1" applyFont="1" applyFill="1" applyBorder="1" applyAlignment="1" applyProtection="1">
      <alignment horizontal="right" vertical="center"/>
      <protection locked="0"/>
    </xf>
    <xf numFmtId="3" fontId="245" fillId="48" borderId="12" xfId="58" applyNumberFormat="1" applyFont="1" applyFill="1" applyBorder="1" applyAlignment="1" applyProtection="1">
      <alignment horizontal="right" vertical="center"/>
      <protection locked="0"/>
    </xf>
    <xf numFmtId="3" fontId="245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5" fillId="32" borderId="17" xfId="58" applyNumberFormat="1" applyFont="1" applyFill="1" applyBorder="1" applyAlignment="1" applyProtection="1">
      <alignment horizontal="right" vertical="center"/>
      <protection locked="0"/>
    </xf>
    <xf numFmtId="3" fontId="245" fillId="32" borderId="12" xfId="58" applyNumberFormat="1" applyFont="1" applyFill="1" applyBorder="1" applyAlignment="1" applyProtection="1">
      <alignment horizontal="right" vertical="center"/>
      <protection locked="0"/>
    </xf>
    <xf numFmtId="3" fontId="245" fillId="32" borderId="18" xfId="58" applyNumberFormat="1" applyFont="1" applyFill="1" applyBorder="1" applyAlignment="1" applyProtection="1">
      <alignment horizontal="right" vertical="center"/>
      <protection locked="0"/>
    </xf>
    <xf numFmtId="200" fontId="248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8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0" fillId="39" borderId="91" xfId="58" applyFont="1" applyFill="1" applyBorder="1" applyAlignment="1">
      <alignment horizontal="center" vertical="center" wrapText="1"/>
      <protection/>
    </xf>
    <xf numFmtId="182" fontId="297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2" fillId="45" borderId="17" xfId="58" applyNumberFormat="1" applyFont="1" applyFill="1" applyBorder="1" applyAlignment="1" applyProtection="1">
      <alignment horizontal="center" vertical="center"/>
      <protection/>
    </xf>
    <xf numFmtId="188" fontId="242" fillId="45" borderId="12" xfId="58" applyNumberFormat="1" applyFont="1" applyFill="1" applyBorder="1" applyAlignment="1" applyProtection="1">
      <alignment horizontal="center" vertical="center"/>
      <protection/>
    </xf>
    <xf numFmtId="188" fontId="242" fillId="45" borderId="18" xfId="58" applyNumberFormat="1" applyFont="1" applyFill="1" applyBorder="1" applyAlignment="1" applyProtection="1">
      <alignment horizontal="center" vertical="center"/>
      <protection/>
    </xf>
    <xf numFmtId="0" fontId="247" fillId="47" borderId="49" xfId="66" applyFont="1" applyFill="1" applyBorder="1" applyAlignment="1" applyProtection="1">
      <alignment horizontal="right" vertical="center"/>
      <protection/>
    </xf>
    <xf numFmtId="188" fontId="242" fillId="45" borderId="75" xfId="58" applyNumberFormat="1" applyFont="1" applyFill="1" applyBorder="1" applyAlignment="1" applyProtection="1">
      <alignment horizontal="center" vertical="center"/>
      <protection/>
    </xf>
    <xf numFmtId="188" fontId="242" fillId="45" borderId="72" xfId="58" applyNumberFormat="1" applyFont="1" applyFill="1" applyBorder="1" applyAlignment="1" applyProtection="1">
      <alignment horizontal="center" vertical="center"/>
      <protection/>
    </xf>
    <xf numFmtId="188" fontId="242" fillId="45" borderId="70" xfId="58" applyNumberFormat="1" applyFont="1" applyFill="1" applyBorder="1" applyAlignment="1" applyProtection="1">
      <alignment horizontal="center" vertical="center"/>
      <protection/>
    </xf>
    <xf numFmtId="188" fontId="242" fillId="45" borderId="67" xfId="58" applyNumberFormat="1" applyFont="1" applyFill="1" applyBorder="1" applyAlignment="1" applyProtection="1">
      <alignment horizontal="center" vertical="center"/>
      <protection/>
    </xf>
    <xf numFmtId="188" fontId="242" fillId="53" borderId="87" xfId="58" applyNumberFormat="1" applyFont="1" applyFill="1" applyBorder="1" applyAlignment="1" applyProtection="1">
      <alignment horizontal="center" vertical="center"/>
      <protection/>
    </xf>
    <xf numFmtId="188" fontId="242" fillId="53" borderId="84" xfId="58" applyNumberFormat="1" applyFont="1" applyFill="1" applyBorder="1" applyAlignment="1" applyProtection="1">
      <alignment horizontal="center" vertical="center"/>
      <protection/>
    </xf>
    <xf numFmtId="188" fontId="242" fillId="48" borderId="17" xfId="58" applyNumberFormat="1" applyFont="1" applyFill="1" applyBorder="1" applyAlignment="1" applyProtection="1">
      <alignment horizontal="center" vertical="center"/>
      <protection/>
    </xf>
    <xf numFmtId="188" fontId="242" fillId="48" borderId="12" xfId="58" applyNumberFormat="1" applyFont="1" applyFill="1" applyBorder="1" applyAlignment="1" applyProtection="1">
      <alignment horizontal="center" vertical="center"/>
      <protection/>
    </xf>
    <xf numFmtId="188" fontId="242" fillId="48" borderId="18" xfId="58" applyNumberFormat="1" applyFont="1" applyFill="1" applyBorder="1" applyAlignment="1" applyProtection="1">
      <alignment horizontal="center" vertical="center"/>
      <protection/>
    </xf>
    <xf numFmtId="188" fontId="242" fillId="4" borderId="18" xfId="58" applyNumberFormat="1" applyFont="1" applyFill="1" applyBorder="1" applyAlignment="1" applyProtection="1">
      <alignment horizontal="center" vertical="center"/>
      <protection/>
    </xf>
    <xf numFmtId="188" fontId="242" fillId="5" borderId="18" xfId="58" applyNumberFormat="1" applyFont="1" applyFill="1" applyBorder="1" applyAlignment="1" applyProtection="1">
      <alignment horizontal="center" vertical="center"/>
      <protection/>
    </xf>
    <xf numFmtId="188" fontId="242" fillId="45" borderId="38" xfId="58" applyNumberFormat="1" applyFont="1" applyFill="1" applyBorder="1" applyAlignment="1" applyProtection="1">
      <alignment horizontal="center" vertical="center"/>
      <protection/>
    </xf>
    <xf numFmtId="188" fontId="242" fillId="45" borderId="36" xfId="58" applyNumberFormat="1" applyFont="1" applyFill="1" applyBorder="1" applyAlignment="1" applyProtection="1">
      <alignment horizontal="center" vertical="center"/>
      <protection/>
    </xf>
    <xf numFmtId="188" fontId="242" fillId="32" borderId="17" xfId="58" applyNumberFormat="1" applyFont="1" applyFill="1" applyBorder="1" applyAlignment="1" applyProtection="1">
      <alignment horizontal="center" vertical="center"/>
      <protection/>
    </xf>
    <xf numFmtId="188" fontId="242" fillId="32" borderId="12" xfId="58" applyNumberFormat="1" applyFont="1" applyFill="1" applyBorder="1" applyAlignment="1" applyProtection="1">
      <alignment horizontal="center" vertical="center"/>
      <protection/>
    </xf>
    <xf numFmtId="188" fontId="242" fillId="32" borderId="18" xfId="58" applyNumberFormat="1" applyFont="1" applyFill="1" applyBorder="1" applyAlignment="1" applyProtection="1">
      <alignment horizontal="center" vertical="center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1" fillId="70" borderId="0" xfId="60" applyFont="1" applyFill="1" applyBorder="1">
      <alignment/>
      <protection/>
    </xf>
    <xf numFmtId="0" fontId="301" fillId="70" borderId="0" xfId="60" applyFont="1" applyFill="1" applyBorder="1" applyAlignment="1">
      <alignment/>
      <protection/>
    </xf>
    <xf numFmtId="0" fontId="301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1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27" fillId="71" borderId="12" xfId="58" applyNumberFormat="1" applyFont="1" applyFill="1" applyBorder="1" applyProtection="1">
      <alignment/>
      <protection locked="0"/>
    </xf>
    <xf numFmtId="49" fontId="302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2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2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2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6" fillId="71" borderId="66" xfId="58" applyNumberFormat="1" applyFont="1" applyFill="1" applyBorder="1" applyAlignment="1" quotePrefix="1">
      <alignment horizontal="center"/>
      <protection/>
    </xf>
    <xf numFmtId="0" fontId="303" fillId="71" borderId="66" xfId="58" applyFont="1" applyFill="1" applyBorder="1">
      <alignment/>
      <protection/>
    </xf>
    <xf numFmtId="49" fontId="302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4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5" fillId="71" borderId="97" xfId="58" applyNumberFormat="1" applyFont="1" applyFill="1" applyBorder="1" applyAlignment="1">
      <alignment horizontal="center"/>
      <protection/>
    </xf>
    <xf numFmtId="182" fontId="306" fillId="71" borderId="61" xfId="58" applyNumberFormat="1" applyFont="1" applyFill="1" applyBorder="1" applyAlignment="1">
      <alignment horizontal="left"/>
      <protection/>
    </xf>
    <xf numFmtId="182" fontId="307" fillId="71" borderId="61" xfId="58" applyNumberFormat="1" applyFont="1" applyFill="1" applyBorder="1" applyAlignment="1">
      <alignment horizontal="left"/>
      <protection/>
    </xf>
    <xf numFmtId="0" fontId="303" fillId="71" borderId="142" xfId="58" applyFont="1" applyFill="1" applyBorder="1">
      <alignment/>
      <protection/>
    </xf>
    <xf numFmtId="49" fontId="308" fillId="71" borderId="64" xfId="58" applyNumberFormat="1" applyFont="1" applyFill="1" applyBorder="1" applyAlignment="1" quotePrefix="1">
      <alignment horizontal="center"/>
      <protection/>
    </xf>
    <xf numFmtId="0" fontId="303" fillId="71" borderId="111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309" fillId="71" borderId="64" xfId="58" applyFont="1" applyFill="1" applyBorder="1">
      <alignment/>
      <protection/>
    </xf>
    <xf numFmtId="0" fontId="303" fillId="71" borderId="64" xfId="58" applyFont="1" applyFill="1" applyBorder="1" applyAlignment="1">
      <alignment horizontal="left"/>
      <protection/>
    </xf>
    <xf numFmtId="0" fontId="301" fillId="0" borderId="0" xfId="60" applyFont="1" applyFill="1" applyBorder="1" quotePrefix="1">
      <alignment/>
      <protection/>
    </xf>
    <xf numFmtId="182" fontId="301" fillId="0" borderId="0" xfId="60" applyNumberFormat="1" applyFont="1" applyFill="1" applyBorder="1">
      <alignment/>
      <protection/>
    </xf>
    <xf numFmtId="0" fontId="303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0" fillId="71" borderId="66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06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8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3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2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2" fillId="71" borderId="176" xfId="58" applyFont="1" applyFill="1" applyBorder="1" applyAlignment="1">
      <alignment horizontal="left"/>
      <protection/>
    </xf>
    <xf numFmtId="0" fontId="308" fillId="0" borderId="0" xfId="58" applyNumberFormat="1" applyFont="1" applyFill="1" applyBorder="1" applyAlignment="1" quotePrefix="1">
      <alignment horizontal="center"/>
      <protection/>
    </xf>
    <xf numFmtId="0" fontId="312" fillId="0" borderId="0" xfId="58" applyFont="1" applyFill="1" applyBorder="1" applyAlignment="1">
      <alignment horizontal="left"/>
      <protection/>
    </xf>
    <xf numFmtId="0" fontId="301" fillId="70" borderId="12" xfId="60" applyFont="1" applyFill="1" applyBorder="1">
      <alignment/>
      <protection/>
    </xf>
    <xf numFmtId="0" fontId="301" fillId="70" borderId="12" xfId="60" applyFont="1" applyFill="1" applyBorder="1" applyAlignment="1">
      <alignment/>
      <protection/>
    </xf>
    <xf numFmtId="0" fontId="301" fillId="73" borderId="12" xfId="60" applyFont="1" applyFill="1" applyBorder="1">
      <alignment/>
      <protection/>
    </xf>
    <xf numFmtId="0" fontId="301" fillId="0" borderId="12" xfId="60" applyFont="1" applyFill="1" applyBorder="1">
      <alignment/>
      <protection/>
    </xf>
    <xf numFmtId="14" fontId="301" fillId="71" borderId="12" xfId="60" applyNumberFormat="1" applyFont="1" applyFill="1" applyBorder="1" applyAlignment="1">
      <alignment horizontal="left"/>
      <protection/>
    </xf>
    <xf numFmtId="49" fontId="236" fillId="32" borderId="12" xfId="58" applyNumberFormat="1" applyFont="1" applyFill="1" applyBorder="1" applyAlignment="1" applyProtection="1">
      <alignment horizontal="center" vertical="center"/>
      <protection locked="0"/>
    </xf>
    <xf numFmtId="49" fontId="248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5" fillId="71" borderId="97" xfId="58" applyNumberFormat="1" applyFont="1" applyFill="1" applyBorder="1" applyAlignment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308" fillId="71" borderId="63" xfId="58" applyNumberFormat="1" applyFont="1" applyFill="1" applyBorder="1" applyAlignment="1" quotePrefix="1">
      <alignment horizontal="center"/>
      <protection/>
    </xf>
    <xf numFmtId="49" fontId="302" fillId="71" borderId="63" xfId="58" applyNumberFormat="1" applyFont="1" applyFill="1" applyBorder="1" applyAlignment="1" quotePrefix="1">
      <alignment horizontal="center"/>
      <protection/>
    </xf>
    <xf numFmtId="49" fontId="308" fillId="71" borderId="176" xfId="58" applyNumberFormat="1" applyFont="1" applyFill="1" applyBorder="1" applyAlignment="1" quotePrefix="1">
      <alignment horizontal="center"/>
      <protection/>
    </xf>
    <xf numFmtId="49" fontId="302" fillId="71" borderId="129" xfId="58" applyNumberFormat="1" applyFont="1" applyFill="1" applyBorder="1" applyAlignment="1" quotePrefix="1">
      <alignment horizontal="center"/>
      <protection/>
    </xf>
    <xf numFmtId="49" fontId="308" fillId="71" borderId="66" xfId="58" applyNumberFormat="1" applyFont="1" applyFill="1" applyBorder="1" applyAlignment="1" quotePrefix="1">
      <alignment horizontal="center"/>
      <protection/>
    </xf>
    <xf numFmtId="49" fontId="246" fillId="71" borderId="64" xfId="58" applyNumberFormat="1" applyFont="1" applyFill="1" applyBorder="1" applyAlignment="1" quotePrefix="1">
      <alignment horizontal="center"/>
      <protection/>
    </xf>
    <xf numFmtId="49" fontId="297" fillId="39" borderId="13" xfId="58" applyNumberFormat="1" applyFont="1" applyFill="1" applyBorder="1" applyAlignment="1" applyProtection="1">
      <alignment horizontal="center" vertical="center" wrapText="1"/>
      <protection/>
    </xf>
    <xf numFmtId="0" fontId="238" fillId="32" borderId="23" xfId="0" applyFont="1" applyFill="1" applyBorder="1" applyAlignment="1" applyProtection="1">
      <alignment horizontal="center" vertical="center" wrapText="1"/>
      <protection/>
    </xf>
    <xf numFmtId="0" fontId="238" fillId="32" borderId="24" xfId="0" applyFont="1" applyFill="1" applyBorder="1" applyAlignment="1" applyProtection="1">
      <alignment horizontal="center" vertical="center" wrapText="1"/>
      <protection/>
    </xf>
    <xf numFmtId="0" fontId="238" fillId="32" borderId="22" xfId="0" applyFont="1" applyFill="1" applyBorder="1" applyAlignment="1" applyProtection="1">
      <alignment horizontal="center" vertical="center" wrapText="1"/>
      <protection/>
    </xf>
    <xf numFmtId="0" fontId="270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9" fillId="74" borderId="0" xfId="60" applyFill="1">
      <alignment/>
      <protection/>
    </xf>
    <xf numFmtId="0" fontId="229" fillId="74" borderId="0" xfId="60" applyFill="1" applyAlignment="1">
      <alignment/>
      <protection/>
    </xf>
    <xf numFmtId="0" fontId="229" fillId="32" borderId="0" xfId="60" applyFill="1">
      <alignment/>
      <protection/>
    </xf>
    <xf numFmtId="0" fontId="229" fillId="32" borderId="0" xfId="60" applyFill="1" applyAlignment="1">
      <alignment/>
      <protection/>
    </xf>
    <xf numFmtId="188" fontId="242" fillId="27" borderId="31" xfId="58" applyNumberFormat="1" applyFont="1" applyFill="1" applyBorder="1" applyAlignment="1" applyProtection="1">
      <alignment horizontal="center" vertical="center"/>
      <protection/>
    </xf>
    <xf numFmtId="188" fontId="242" fillId="4" borderId="97" xfId="58" applyNumberFormat="1" applyFont="1" applyFill="1" applyBorder="1" applyAlignment="1" applyProtection="1">
      <alignment horizontal="center" vertical="center"/>
      <protection/>
    </xf>
    <xf numFmtId="188" fontId="242" fillId="4" borderId="17" xfId="58" applyNumberFormat="1" applyFont="1" applyFill="1" applyBorder="1" applyAlignment="1" applyProtection="1">
      <alignment horizontal="center" vertical="center"/>
      <protection/>
    </xf>
    <xf numFmtId="188" fontId="242" fillId="4" borderId="13" xfId="58" applyNumberFormat="1" applyFont="1" applyFill="1" applyBorder="1" applyAlignment="1" applyProtection="1">
      <alignment horizontal="center" vertical="center"/>
      <protection/>
    </xf>
    <xf numFmtId="188" fontId="242" fillId="5" borderId="97" xfId="58" applyNumberFormat="1" applyFont="1" applyFill="1" applyBorder="1" applyAlignment="1" applyProtection="1">
      <alignment horizontal="center" vertical="center"/>
      <protection/>
    </xf>
    <xf numFmtId="188" fontId="242" fillId="5" borderId="17" xfId="58" applyNumberFormat="1" applyFont="1" applyFill="1" applyBorder="1" applyAlignment="1" applyProtection="1">
      <alignment horizontal="center" vertical="center"/>
      <protection/>
    </xf>
    <xf numFmtId="188" fontId="242" fillId="5" borderId="13" xfId="58" applyNumberFormat="1" applyFont="1" applyFill="1" applyBorder="1" applyAlignment="1" applyProtection="1">
      <alignment horizontal="center" vertical="center"/>
      <protection/>
    </xf>
    <xf numFmtId="188" fontId="242" fillId="45" borderId="124" xfId="58" applyNumberFormat="1" applyFont="1" applyFill="1" applyBorder="1" applyAlignment="1" applyProtection="1">
      <alignment horizontal="center" vertical="center"/>
      <protection/>
    </xf>
    <xf numFmtId="188" fontId="242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2" fillId="45" borderId="23" xfId="58" applyNumberFormat="1" applyFont="1" applyFill="1" applyBorder="1" applyAlignment="1" applyProtection="1">
      <alignment horizontal="center" vertical="center"/>
      <protection/>
    </xf>
    <xf numFmtId="188" fontId="242" fillId="45" borderId="92" xfId="58" applyNumberFormat="1" applyFont="1" applyFill="1" applyBorder="1" applyAlignment="1" applyProtection="1">
      <alignment horizontal="center" vertical="center"/>
      <protection/>
    </xf>
    <xf numFmtId="188" fontId="242" fillId="45" borderId="177" xfId="58" applyNumberFormat="1" applyFont="1" applyFill="1" applyBorder="1" applyAlignment="1" applyProtection="1">
      <alignment horizontal="center" vertical="center"/>
      <protection/>
    </xf>
    <xf numFmtId="188" fontId="242" fillId="53" borderId="180" xfId="58" applyNumberFormat="1" applyFont="1" applyFill="1" applyBorder="1" applyAlignment="1" applyProtection="1">
      <alignment horizontal="center" vertical="center"/>
      <protection/>
    </xf>
    <xf numFmtId="188" fontId="242" fillId="27" borderId="181" xfId="58" applyNumberFormat="1" applyFont="1" applyFill="1" applyBorder="1" applyAlignment="1" applyProtection="1">
      <alignment horizontal="center" vertical="center"/>
      <protection/>
    </xf>
    <xf numFmtId="188" fontId="242" fillId="27" borderId="182" xfId="58" applyNumberFormat="1" applyFont="1" applyFill="1" applyBorder="1" applyAlignment="1" applyProtection="1">
      <alignment horizontal="center" vertical="center"/>
      <protection/>
    </xf>
    <xf numFmtId="188" fontId="242" fillId="53" borderId="183" xfId="58" applyNumberFormat="1" applyFont="1" applyFill="1" applyBorder="1" applyAlignment="1" applyProtection="1">
      <alignment horizontal="center" vertical="center"/>
      <protection/>
    </xf>
    <xf numFmtId="188" fontId="242" fillId="53" borderId="171" xfId="58" applyNumberFormat="1" applyFont="1" applyFill="1" applyBorder="1" applyAlignment="1" applyProtection="1">
      <alignment horizontal="center" vertical="center"/>
      <protection/>
    </xf>
    <xf numFmtId="181" fontId="314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9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/>
      <protection/>
    </xf>
    <xf numFmtId="38" fontId="315" fillId="45" borderId="47" xfId="71" applyNumberFormat="1" applyFont="1" applyFill="1" applyBorder="1" applyAlignment="1" applyProtection="1">
      <alignment/>
      <protection/>
    </xf>
    <xf numFmtId="38" fontId="315" fillId="45" borderId="147" xfId="7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7" fillId="45" borderId="66" xfId="61" applyNumberFormat="1" applyFont="1" applyFill="1" applyBorder="1" applyAlignment="1" applyProtection="1">
      <alignment/>
      <protection/>
    </xf>
    <xf numFmtId="197" fontId="317" fillId="45" borderId="145" xfId="61" applyNumberFormat="1" applyFont="1" applyFill="1" applyBorder="1" applyAlignment="1" applyProtection="1">
      <alignment/>
      <protection/>
    </xf>
    <xf numFmtId="38" fontId="315" fillId="45" borderId="125" xfId="71" applyNumberFormat="1" applyFont="1" applyFill="1" applyBorder="1" applyAlignment="1" applyProtection="1">
      <alignment horizontal="center"/>
      <protection/>
    </xf>
    <xf numFmtId="38" fontId="315" fillId="45" borderId="47" xfId="71" applyNumberFormat="1" applyFont="1" applyFill="1" applyBorder="1" applyAlignment="1" applyProtection="1">
      <alignment horizontal="center"/>
      <protection/>
    </xf>
    <xf numFmtId="38" fontId="315" fillId="45" borderId="147" xfId="71" applyNumberFormat="1" applyFont="1" applyFill="1" applyBorder="1" applyAlignment="1" applyProtection="1">
      <alignment horizontal="center"/>
      <protection/>
    </xf>
    <xf numFmtId="188" fontId="242" fillId="32" borderId="13" xfId="58" applyNumberFormat="1" applyFont="1" applyFill="1" applyBorder="1" applyAlignment="1" applyProtection="1">
      <alignment horizontal="center" vertical="center"/>
      <protection/>
    </xf>
    <xf numFmtId="188" fontId="242" fillId="45" borderId="60" xfId="58" applyNumberFormat="1" applyFont="1" applyFill="1" applyBorder="1" applyAlignment="1" applyProtection="1">
      <alignment horizontal="center" vertical="center"/>
      <protection/>
    </xf>
    <xf numFmtId="188" fontId="242" fillId="45" borderId="184" xfId="58" applyNumberFormat="1" applyFont="1" applyFill="1" applyBorder="1" applyAlignment="1" applyProtection="1">
      <alignment horizontal="center" vertical="center"/>
      <protection/>
    </xf>
    <xf numFmtId="188" fontId="242" fillId="53" borderId="111" xfId="58" applyNumberFormat="1" applyFont="1" applyFill="1" applyBorder="1" applyAlignment="1" applyProtection="1">
      <alignment horizontal="center" vertical="center"/>
      <protection/>
    </xf>
    <xf numFmtId="188" fontId="242" fillId="53" borderId="146" xfId="58" applyNumberFormat="1" applyFont="1" applyFill="1" applyBorder="1" applyAlignment="1" applyProtection="1">
      <alignment horizontal="center" vertical="center"/>
      <protection/>
    </xf>
    <xf numFmtId="188" fontId="242" fillId="53" borderId="33" xfId="58" applyNumberFormat="1" applyFont="1" applyFill="1" applyBorder="1" applyAlignment="1" applyProtection="1">
      <alignment horizontal="center" vertical="center"/>
      <protection/>
    </xf>
    <xf numFmtId="188" fontId="242" fillId="53" borderId="29" xfId="58" applyNumberFormat="1" applyFont="1" applyFill="1" applyBorder="1" applyAlignment="1" applyProtection="1">
      <alignment horizontal="center" vertical="center"/>
      <protection/>
    </xf>
    <xf numFmtId="188" fontId="242" fillId="53" borderId="178" xfId="58" applyNumberFormat="1" applyFont="1" applyFill="1" applyBorder="1" applyAlignment="1" applyProtection="1">
      <alignment horizontal="center" vertical="center"/>
      <protection/>
    </xf>
    <xf numFmtId="188" fontId="242" fillId="53" borderId="177" xfId="58" applyNumberFormat="1" applyFont="1" applyFill="1" applyBorder="1" applyAlignment="1" applyProtection="1">
      <alignment horizontal="center" vertical="center"/>
      <protection/>
    </xf>
    <xf numFmtId="188" fontId="242" fillId="45" borderId="185" xfId="58" applyNumberFormat="1" applyFont="1" applyFill="1" applyBorder="1" applyAlignment="1" applyProtection="1">
      <alignment horizontal="center" vertical="center"/>
      <protection/>
    </xf>
    <xf numFmtId="188" fontId="242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2" fillId="45" borderId="188" xfId="58" applyNumberFormat="1" applyFont="1" applyFill="1" applyBorder="1" applyAlignment="1" applyProtection="1">
      <alignment horizontal="center" vertical="center"/>
      <protection/>
    </xf>
    <xf numFmtId="188" fontId="242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70" fillId="39" borderId="26" xfId="58" applyFont="1" applyFill="1" applyBorder="1" applyAlignment="1">
      <alignment vertical="center"/>
      <protection/>
    </xf>
    <xf numFmtId="0" fontId="27" fillId="32" borderId="0" xfId="58" applyFont="1" applyFill="1" applyBorder="1">
      <alignment/>
      <protection/>
    </xf>
    <xf numFmtId="0" fontId="26" fillId="32" borderId="0" xfId="58" applyFont="1" applyFill="1" applyBorder="1">
      <alignment/>
      <protection/>
    </xf>
    <xf numFmtId="49" fontId="270" fillId="39" borderId="0" xfId="58" applyNumberFormat="1" applyFont="1" applyFill="1" applyAlignment="1">
      <alignment vertical="center"/>
      <protection/>
    </xf>
    <xf numFmtId="0" fontId="271" fillId="39" borderId="109" xfId="58" applyFont="1" applyFill="1" applyBorder="1" applyAlignment="1" applyProtection="1" quotePrefix="1">
      <alignment horizontal="center" vertical="center"/>
      <protection/>
    </xf>
    <xf numFmtId="0" fontId="271" fillId="39" borderId="25" xfId="58" applyFont="1" applyFill="1" applyBorder="1" applyAlignment="1" applyProtection="1" quotePrefix="1">
      <alignment horizontal="center" vertical="center"/>
      <protection/>
    </xf>
    <xf numFmtId="0" fontId="271" fillId="39" borderId="13" xfId="58" applyFont="1" applyFill="1" applyBorder="1" applyAlignment="1" applyProtection="1" quotePrefix="1">
      <alignment horizontal="center" vertical="center"/>
      <protection/>
    </xf>
    <xf numFmtId="186" fontId="224" fillId="39" borderId="109" xfId="53" applyNumberFormat="1" applyFill="1" applyBorder="1" applyAlignment="1" applyProtection="1">
      <alignment horizontal="center" vertical="center"/>
      <protection/>
    </xf>
    <xf numFmtId="186" fontId="278" fillId="39" borderId="13" xfId="58" applyNumberFormat="1" applyFont="1" applyFill="1" applyBorder="1" applyAlignment="1" applyProtection="1">
      <alignment horizontal="center" vertical="center"/>
      <protection/>
    </xf>
    <xf numFmtId="3" fontId="224" fillId="39" borderId="109" xfId="53" applyNumberFormat="1" applyFill="1" applyBorder="1" applyAlignment="1" applyProtection="1">
      <alignment horizontal="center"/>
      <protection/>
    </xf>
    <xf numFmtId="0" fontId="278" fillId="39" borderId="25" xfId="70" applyFont="1" applyFill="1" applyBorder="1" applyAlignment="1" applyProtection="1">
      <alignment horizontal="center"/>
      <protection/>
    </xf>
    <xf numFmtId="0" fontId="278" fillId="39" borderId="13" xfId="70" applyFont="1" applyFill="1" applyBorder="1" applyAlignment="1" applyProtection="1">
      <alignment horizontal="center"/>
      <protection/>
    </xf>
    <xf numFmtId="1" fontId="248" fillId="48" borderId="109" xfId="58" applyNumberFormat="1" applyFont="1" applyFill="1" applyBorder="1" applyAlignment="1" applyProtection="1">
      <alignment horizontal="center" vertical="center"/>
      <protection/>
    </xf>
    <xf numFmtId="1" fontId="248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80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9" fillId="39" borderId="26" xfId="62" applyFont="1" applyFill="1" applyBorder="1" applyAlignment="1" applyProtection="1">
      <alignment horizontal="center"/>
      <protection/>
    </xf>
    <xf numFmtId="0" fontId="319" fillId="39" borderId="0" xfId="62" applyFont="1" applyFill="1" applyBorder="1" applyAlignment="1" applyProtection="1">
      <alignment horizontal="center"/>
      <protection/>
    </xf>
    <xf numFmtId="0" fontId="319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9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4" fillId="64" borderId="122" xfId="71" applyNumberFormat="1" applyFont="1" applyFill="1" applyBorder="1" applyAlignment="1" applyProtection="1">
      <alignment horizontal="center"/>
      <protection/>
    </xf>
    <xf numFmtId="38" fontId="254" fillId="64" borderId="41" xfId="71" applyNumberFormat="1" applyFont="1" applyFill="1" applyBorder="1" applyAlignment="1" applyProtection="1">
      <alignment horizontal="center"/>
      <protection/>
    </xf>
    <xf numFmtId="38" fontId="254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9" fillId="42" borderId="14" xfId="58" applyFont="1" applyFill="1" applyBorder="1" applyAlignment="1" applyProtection="1">
      <alignment horizontal="center" vertical="center"/>
      <protection/>
    </xf>
    <xf numFmtId="0" fontId="299" fillId="42" borderId="15" xfId="58" applyFont="1" applyFill="1" applyBorder="1" applyAlignment="1" applyProtection="1">
      <alignment horizontal="center" vertical="center"/>
      <protection/>
    </xf>
    <xf numFmtId="0" fontId="299" fillId="42" borderId="16" xfId="58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58" applyFont="1" applyFill="1" applyBorder="1" applyAlignment="1" applyProtection="1">
      <alignment horizontal="center" vertical="center"/>
      <protection/>
    </xf>
    <xf numFmtId="0" fontId="320" fillId="52" borderId="15" xfId="58" applyFont="1" applyFill="1" applyBorder="1" applyAlignment="1" applyProtection="1">
      <alignment horizontal="center" vertical="center"/>
      <protection/>
    </xf>
    <xf numFmtId="0" fontId="320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58" applyFont="1" applyFill="1" applyBorder="1" applyAlignment="1" applyProtection="1">
      <alignment horizontal="center" vertical="center" wrapText="1"/>
      <protection locked="0"/>
    </xf>
    <xf numFmtId="0" fontId="245" fillId="48" borderId="25" xfId="58" applyFont="1" applyFill="1" applyBorder="1" applyAlignment="1" applyProtection="1">
      <alignment horizontal="center" vertical="center" wrapText="1"/>
      <protection locked="0"/>
    </xf>
    <xf numFmtId="0" fontId="245" fillId="48" borderId="13" xfId="58" applyFont="1" applyFill="1" applyBorder="1" applyAlignment="1" applyProtection="1">
      <alignment horizontal="center" vertical="center" wrapText="1"/>
      <protection locked="0"/>
    </xf>
    <xf numFmtId="0" fontId="271" fillId="32" borderId="109" xfId="58" applyFont="1" applyFill="1" applyBorder="1" applyAlignment="1" applyProtection="1">
      <alignment vertical="center" wrapText="1"/>
      <protection/>
    </xf>
    <xf numFmtId="0" fontId="271" fillId="32" borderId="25" xfId="58" applyFont="1" applyFill="1" applyBorder="1" applyAlignment="1" applyProtection="1">
      <alignment vertical="center" wrapText="1"/>
      <protection/>
    </xf>
    <xf numFmtId="0" fontId="271" fillId="32" borderId="13" xfId="58" applyFont="1" applyFill="1" applyBorder="1" applyAlignment="1" applyProtection="1">
      <alignment vertical="center" wrapText="1"/>
      <protection/>
    </xf>
    <xf numFmtId="0" fontId="248" fillId="48" borderId="25" xfId="66" applyFont="1" applyFill="1" applyBorder="1" applyAlignment="1" applyProtection="1">
      <alignment horizontal="left" vertical="center"/>
      <protection/>
    </xf>
    <xf numFmtId="0" fontId="248" fillId="48" borderId="97" xfId="66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/>
      <protection/>
    </xf>
    <xf numFmtId="0" fontId="248" fillId="48" borderId="97" xfId="66" applyFont="1" applyFill="1" applyBorder="1" applyAlignment="1" applyProtection="1" quotePrefix="1">
      <alignment horizontal="left" vertical="center"/>
      <protection/>
    </xf>
    <xf numFmtId="0" fontId="248" fillId="48" borderId="25" xfId="66" applyFont="1" applyFill="1" applyBorder="1" applyAlignment="1" applyProtection="1">
      <alignment vertical="center" wrapText="1"/>
      <protection/>
    </xf>
    <xf numFmtId="0" fontId="248" fillId="48" borderId="97" xfId="66" applyFont="1" applyFill="1" applyBorder="1" applyAlignment="1" applyProtection="1">
      <alignment vertical="center" wrapText="1"/>
      <protection/>
    </xf>
    <xf numFmtId="0" fontId="245" fillId="48" borderId="109" xfId="58" applyFont="1" applyFill="1" applyBorder="1" applyAlignment="1" applyProtection="1">
      <alignment horizontal="center" vertical="center" wrapText="1"/>
      <protection/>
    </xf>
    <xf numFmtId="0" fontId="245" fillId="48" borderId="25" xfId="58" applyFont="1" applyFill="1" applyBorder="1" applyAlignment="1" applyProtection="1">
      <alignment horizontal="center" vertical="center" wrapText="1"/>
      <protection/>
    </xf>
    <xf numFmtId="0" fontId="245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8" fillId="48" borderId="25" xfId="58" applyFont="1" applyFill="1" applyBorder="1" applyAlignment="1" applyProtection="1">
      <alignment horizontal="left" vertical="center"/>
      <protection/>
    </xf>
    <xf numFmtId="0" fontId="248" fillId="48" borderId="97" xfId="58" applyFont="1" applyFill="1" applyBorder="1" applyAlignment="1" applyProtection="1">
      <alignment horizontal="left" vertical="center"/>
      <protection/>
    </xf>
    <xf numFmtId="0" fontId="248" fillId="48" borderId="25" xfId="66" applyFont="1" applyFill="1" applyBorder="1" applyAlignment="1" applyProtection="1" quotePrefix="1">
      <alignment horizontal="left" vertical="center" wrapText="1"/>
      <protection/>
    </xf>
    <xf numFmtId="0" fontId="248" fillId="48" borderId="97" xfId="66" applyFont="1" applyFill="1" applyBorder="1" applyAlignment="1" applyProtection="1" quotePrefix="1">
      <alignment horizontal="left" vertical="center" wrapText="1"/>
      <protection/>
    </xf>
    <xf numFmtId="0" fontId="248" fillId="48" borderId="25" xfId="58" applyFont="1" applyFill="1" applyBorder="1" applyAlignment="1" applyProtection="1">
      <alignment horizontal="left"/>
      <protection/>
    </xf>
    <xf numFmtId="0" fontId="248" fillId="48" borderId="97" xfId="58" applyFont="1" applyFill="1" applyBorder="1" applyAlignment="1" applyProtection="1">
      <alignment horizontal="left"/>
      <protection/>
    </xf>
    <xf numFmtId="0" fontId="248" fillId="48" borderId="25" xfId="58" applyFont="1" applyFill="1" applyBorder="1" applyAlignment="1" applyProtection="1">
      <alignment vertical="center" wrapText="1"/>
      <protection/>
    </xf>
    <xf numFmtId="0" fontId="248" fillId="48" borderId="97" xfId="58" applyFont="1" applyFill="1" applyBorder="1" applyAlignment="1" applyProtection="1">
      <alignment vertical="center" wrapText="1"/>
      <protection/>
    </xf>
    <xf numFmtId="0" fontId="248" fillId="48" borderId="25" xfId="58" applyFont="1" applyFill="1" applyBorder="1" applyAlignment="1" applyProtection="1">
      <alignment wrapText="1"/>
      <protection/>
    </xf>
    <xf numFmtId="0" fontId="248" fillId="48" borderId="97" xfId="58" applyFont="1" applyFill="1" applyBorder="1" applyAlignment="1" applyProtection="1">
      <alignment wrapText="1"/>
      <protection/>
    </xf>
    <xf numFmtId="0" fontId="248" fillId="32" borderId="109" xfId="58" applyFont="1" applyFill="1" applyBorder="1" applyAlignment="1" applyProtection="1">
      <alignment horizontal="left" vertical="center"/>
      <protection/>
    </xf>
    <xf numFmtId="0" fontId="248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0" fillId="5" borderId="25" xfId="66" applyFont="1" applyFill="1" applyBorder="1" applyAlignment="1" quotePrefix="1">
      <alignment horizontal="left" vertical="center" wrapText="1"/>
      <protection/>
    </xf>
    <xf numFmtId="0" fontId="321" fillId="5" borderId="25" xfId="58" applyFont="1" applyFill="1" applyBorder="1" applyAlignment="1">
      <alignment horizontal="left" vertical="center" wrapText="1"/>
      <protection/>
    </xf>
    <xf numFmtId="0" fontId="260" fillId="5" borderId="25" xfId="66" applyFont="1" applyFill="1" applyBorder="1" applyAlignment="1" applyProtection="1" quotePrefix="1">
      <alignment horizontal="left" vertical="center" wrapText="1"/>
      <protection/>
    </xf>
    <xf numFmtId="0" fontId="321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3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3" fillId="4" borderId="25" xfId="66" applyFont="1" applyFill="1" applyBorder="1" applyAlignment="1">
      <alignment horizontal="left" vertical="center" wrapText="1"/>
      <protection/>
    </xf>
    <xf numFmtId="0" fontId="323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>
      <alignment horizontal="left" vertical="center"/>
      <protection/>
    </xf>
    <xf numFmtId="0" fontId="263" fillId="4" borderId="25" xfId="66" applyFont="1" applyFill="1" applyBorder="1" applyAlignment="1">
      <alignment vertical="center" wrapText="1"/>
      <protection/>
    </xf>
    <xf numFmtId="0" fontId="323" fillId="4" borderId="25" xfId="58" applyFont="1" applyFill="1" applyBorder="1" applyAlignment="1">
      <alignment vertical="center" wrapText="1"/>
      <protection/>
    </xf>
    <xf numFmtId="0" fontId="263" fillId="4" borderId="25" xfId="66" applyFont="1" applyFill="1" applyBorder="1" applyAlignment="1" quotePrefix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3" fillId="4" borderId="25" xfId="66" applyFont="1" applyFill="1" applyBorder="1" applyAlignment="1" quotePrefix="1">
      <alignment horizontal="left" vertical="center"/>
      <protection/>
    </xf>
    <xf numFmtId="0" fontId="263" fillId="4" borderId="21" xfId="66" applyFont="1" applyFill="1" applyBorder="1" applyAlignment="1">
      <alignment vertical="center" wrapText="1"/>
      <protection/>
    </xf>
    <xf numFmtId="0" fontId="263" fillId="4" borderId="97" xfId="66" applyFont="1" applyFill="1" applyBorder="1" applyAlignment="1">
      <alignment horizontal="left" vertical="center"/>
      <protection/>
    </xf>
    <xf numFmtId="3" fontId="324" fillId="32" borderId="109" xfId="58" applyNumberFormat="1" applyFont="1" applyFill="1" applyBorder="1" applyAlignment="1" applyProtection="1">
      <alignment horizontal="center" vertical="center"/>
      <protection locked="0"/>
    </xf>
    <xf numFmtId="3" fontId="324" fillId="32" borderId="25" xfId="58" applyNumberFormat="1" applyFont="1" applyFill="1" applyBorder="1" applyAlignment="1" applyProtection="1">
      <alignment horizontal="center" vertical="center"/>
      <protection locked="0"/>
    </xf>
    <xf numFmtId="3" fontId="324" fillId="32" borderId="13" xfId="58" applyNumberFormat="1" applyFont="1" applyFill="1" applyBorder="1" applyAlignment="1" applyProtection="1">
      <alignment horizontal="center" vertical="center"/>
      <protection locked="0"/>
    </xf>
    <xf numFmtId="0" fontId="263" fillId="4" borderId="25" xfId="58" applyFont="1" applyFill="1" applyBorder="1" applyAlignment="1">
      <alignment horizontal="left" vertical="center"/>
      <protection/>
    </xf>
    <xf numFmtId="0" fontId="263" fillId="4" borderId="25" xfId="58" applyFont="1" applyFill="1" applyBorder="1" applyAlignment="1">
      <alignment horizontal="left" vertical="center" wrapText="1"/>
      <protection/>
    </xf>
    <xf numFmtId="0" fontId="263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4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8" fillId="48" borderId="109" xfId="58" applyNumberFormat="1" applyFont="1" applyFill="1" applyBorder="1" applyAlignment="1" applyProtection="1">
      <alignment horizontal="center" vertical="center"/>
      <protection locked="0"/>
    </xf>
    <xf numFmtId="1" fontId="248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9" fillId="32" borderId="109" xfId="58" applyNumberFormat="1" applyFont="1" applyFill="1" applyBorder="1" applyAlignment="1" applyProtection="1">
      <alignment horizontal="center" vertical="center"/>
      <protection locked="0"/>
    </xf>
    <xf numFmtId="3" fontId="269" fillId="32" borderId="25" xfId="58" applyNumberFormat="1" applyFont="1" applyFill="1" applyBorder="1" applyAlignment="1" applyProtection="1">
      <alignment horizontal="center" vertical="center"/>
      <protection locked="0"/>
    </xf>
    <xf numFmtId="3" fontId="269" fillId="32" borderId="13" xfId="58" applyNumberFormat="1" applyFont="1" applyFill="1" applyBorder="1" applyAlignment="1" applyProtection="1">
      <alignment horizontal="center" vertical="center"/>
      <protection locked="0"/>
    </xf>
    <xf numFmtId="0" fontId="271" fillId="32" borderId="109" xfId="58" applyFont="1" applyFill="1" applyBorder="1" applyAlignment="1" applyProtection="1">
      <alignment horizontal="center" vertical="center" wrapText="1"/>
      <protection/>
    </xf>
    <xf numFmtId="0" fontId="271" fillId="32" borderId="25" xfId="58" applyFont="1" applyFill="1" applyBorder="1" applyAlignment="1" applyProtection="1">
      <alignment horizontal="center" vertical="center" wrapText="1"/>
      <protection/>
    </xf>
    <xf numFmtId="0" fontId="271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4" sqref="N4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ОУ "Неофит Рилски", гр. Килифарево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1000</v>
      </c>
      <c r="G45" s="1109">
        <f>+IF($P$2=0,$Q45,0)</f>
        <v>1000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1000</v>
      </c>
      <c r="O45" s="1086"/>
      <c r="P45" s="1108">
        <f>+ROUND(OTCHET!E139,0)</f>
        <v>1000</v>
      </c>
      <c r="Q45" s="1109">
        <f>+ROUND(OTCHET!L139,0)</f>
        <v>1000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1000</v>
      </c>
      <c r="G46" s="1115">
        <f>+ROUND(+SUM(G42:G45),0)</f>
        <v>1000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1000</v>
      </c>
      <c r="O46" s="1086"/>
      <c r="P46" s="1114">
        <f>+ROUND(+SUM(P42:P45),0)</f>
        <v>1000</v>
      </c>
      <c r="Q46" s="1115">
        <f>+ROUND(+SUM(Q42:Q45),0)</f>
        <v>1000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1000</v>
      </c>
      <c r="G48" s="1189">
        <f>+ROUND(G23+G28+G35+G40+G46,0)</f>
        <v>1000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1000</v>
      </c>
      <c r="O48" s="1191"/>
      <c r="P48" s="1188">
        <f>+ROUND(P23+P28+P35+P40+P46,0)</f>
        <v>1000</v>
      </c>
      <c r="Q48" s="1189">
        <f>+ROUND(Q23+Q28+Q35+Q40+Q46,0)</f>
        <v>1000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73448</v>
      </c>
      <c r="G51" s="1091">
        <f>+IF($P$2=0,$Q51,0)</f>
        <v>55626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55626</v>
      </c>
      <c r="O51" s="1086"/>
      <c r="P51" s="1090">
        <f>+ROUND(OTCHET!E205-SUM(OTCHET!E217:E219)+OTCHET!E271+IF(+OR(OTCHET!$F$12=5500,OTCHET!$F$12=5600),0,+OTCHET!E297),0)</f>
        <v>73448</v>
      </c>
      <c r="Q51" s="1091">
        <f>+ROUND(OTCHET!L205-SUM(OTCHET!L217:L219)+OTCHET!L271+IF(+OR(OTCHET!$F$12=5500,OTCHET!$F$12=5600),0,+OTCHET!L297),0)</f>
        <v>55626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538</v>
      </c>
      <c r="G52" s="1109">
        <f>+IF($P$2=0,$Q52,0)</f>
        <v>270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270</v>
      </c>
      <c r="O52" s="1086"/>
      <c r="P52" s="1108">
        <f>+ROUND(+SUM(OTCHET!E217:E219),0)</f>
        <v>538</v>
      </c>
      <c r="Q52" s="1109">
        <f>+ROUND(+SUM(OTCHET!L217:L219),0)</f>
        <v>270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480</v>
      </c>
      <c r="G53" s="1109">
        <f>+IF($P$2=0,$Q53,0)</f>
        <v>475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475</v>
      </c>
      <c r="O53" s="1086"/>
      <c r="P53" s="1108">
        <f>+ROUND(OTCHET!E223,0)</f>
        <v>480</v>
      </c>
      <c r="Q53" s="1109">
        <f>+ROUND(OTCHET!L223,0)</f>
        <v>475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341660</v>
      </c>
      <c r="G54" s="1109">
        <f>+IF($P$2=0,$Q54,0)</f>
        <v>169376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169376</v>
      </c>
      <c r="O54" s="1086"/>
      <c r="P54" s="1108">
        <f>+ROUND(OTCHET!E187+OTCHET!E190,0)</f>
        <v>341660</v>
      </c>
      <c r="Q54" s="1109">
        <f>+ROUND(OTCHET!L187+OTCHET!L190,0)</f>
        <v>169376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64100</v>
      </c>
      <c r="G55" s="1109">
        <f>+IF($P$2=0,$Q55,0)</f>
        <v>38986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38986</v>
      </c>
      <c r="O55" s="1086"/>
      <c r="P55" s="1108">
        <f>+ROUND(OTCHET!E196+OTCHET!E204,0)</f>
        <v>64100</v>
      </c>
      <c r="Q55" s="1109">
        <f>+ROUND(OTCHET!L196+OTCHET!L204,0)</f>
        <v>38986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480226</v>
      </c>
      <c r="G56" s="1197">
        <f>+ROUND(+SUM(G51:G55),0)</f>
        <v>264733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264733</v>
      </c>
      <c r="O56" s="1086"/>
      <c r="P56" s="1196">
        <f>+ROUND(+SUM(P51:P55),0)</f>
        <v>480226</v>
      </c>
      <c r="Q56" s="1197">
        <f>+ROUND(+SUM(Q51:Q55),0)</f>
        <v>264733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480226</v>
      </c>
      <c r="G77" s="1221">
        <f>+ROUND(G56+G63+G67+G71+G75,0)</f>
        <v>264733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264733</v>
      </c>
      <c r="O77" s="1086"/>
      <c r="P77" s="1220">
        <f>+ROUND(P56+P63+P67+P71+P75,0)</f>
        <v>480226</v>
      </c>
      <c r="Q77" s="1221">
        <f>+ROUND(Q56+Q63+Q67+Q71+Q75,0)</f>
        <v>264733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479226</v>
      </c>
      <c r="G79" s="1097">
        <f>+IF($P$2=0,$Q79,0)</f>
        <v>261419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261419</v>
      </c>
      <c r="O79" s="1086"/>
      <c r="P79" s="1096">
        <f>+ROUND(OTCHET!E419,0)</f>
        <v>479226</v>
      </c>
      <c r="Q79" s="1097">
        <f>+ROUND(OTCHET!L419,0)</f>
        <v>261419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479226</v>
      </c>
      <c r="G81" s="1231">
        <f>+ROUND(G79+G80,0)</f>
        <v>261419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261419</v>
      </c>
      <c r="O81" s="1086"/>
      <c r="P81" s="1230">
        <f>+ROUND(P79+P80,0)</f>
        <v>479226</v>
      </c>
      <c r="Q81" s="1231">
        <f>+ROUND(Q79+Q80,0)</f>
        <v>261419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-2314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-2314</v>
      </c>
      <c r="O83" s="1246"/>
      <c r="P83" s="1243">
        <f>+ROUND(P48,0)-ROUND(P77,0)+ROUND(P81,0)</f>
        <v>0</v>
      </c>
      <c r="Q83" s="1244">
        <f>+ROUND(Q48,0)-ROUND(Q77,0)+ROUND(Q81,0)</f>
        <v>-2314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2314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2314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2314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2320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2320</v>
      </c>
      <c r="O123" s="1086"/>
      <c r="P123" s="1108">
        <f>+ROUND(OTCHET!E524,0)</f>
        <v>0</v>
      </c>
      <c r="Q123" s="1109">
        <f>+ROUND(OTCHET!L524,0)</f>
        <v>2320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2320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2320</v>
      </c>
      <c r="O127" s="1086"/>
      <c r="P127" s="1230">
        <f>+ROUND(+SUM(P122:P126),0)</f>
        <v>0</v>
      </c>
      <c r="Q127" s="1231">
        <f>+ROUND(+SUM(Q122:Q126),0)</f>
        <v>2320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6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6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6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6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6</v>
      </c>
      <c r="O132" s="1086"/>
      <c r="P132" s="1283">
        <f>+ROUND(+P131-P129-P130,0)</f>
        <v>0</v>
      </c>
      <c r="Q132" s="1284">
        <f>+ROUND(+Q131-Q129-Q130,0)</f>
        <v>6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>
        <f>+OTCHET!B605</f>
        <v>0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1000</v>
      </c>
      <c r="F22" s="752">
        <f>+F23+F25+F36+F37</f>
        <v>1000</v>
      </c>
      <c r="G22" s="753">
        <f>+G23+G25+G36+G37</f>
        <v>1000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1000</v>
      </c>
      <c r="F36" s="822">
        <f t="shared" si="0"/>
        <v>1000</v>
      </c>
      <c r="G36" s="823">
        <f>+OTCHET!I139</f>
        <v>1000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480226</v>
      </c>
      <c r="F38" s="836">
        <f>F39+F43+F44+F46+SUM(F48:F52)+F55</f>
        <v>264733</v>
      </c>
      <c r="G38" s="837">
        <f>G39+G43+G44+G46+SUM(G48:G52)+G55</f>
        <v>264733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405760</v>
      </c>
      <c r="F39" s="799">
        <f>SUM(F40:F42)</f>
        <v>208362</v>
      </c>
      <c r="G39" s="800">
        <f>SUM(G40:G42)</f>
        <v>208362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320000</v>
      </c>
      <c r="F40" s="862">
        <f aca="true" t="shared" si="1" ref="F40:F55">+G40+H40+I40</f>
        <v>169256</v>
      </c>
      <c r="G40" s="863">
        <f>OTCHET!I187</f>
        <v>169256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21660</v>
      </c>
      <c r="F41" s="1623">
        <f t="shared" si="1"/>
        <v>120</v>
      </c>
      <c r="G41" s="1624">
        <f>OTCHET!I190</f>
        <v>120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64100</v>
      </c>
      <c r="F42" s="1623">
        <f t="shared" si="1"/>
        <v>38986</v>
      </c>
      <c r="G42" s="1624">
        <f>+OTCHET!I196+OTCHET!I204</f>
        <v>38986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74466</v>
      </c>
      <c r="F43" s="804">
        <f t="shared" si="1"/>
        <v>56371</v>
      </c>
      <c r="G43" s="805">
        <f>+OTCHET!I205+OTCHET!I223+OTCHET!I271</f>
        <v>56371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479226</v>
      </c>
      <c r="F56" s="881">
        <f>+F57+F58+F62</f>
        <v>261419</v>
      </c>
      <c r="G56" s="882">
        <f>+G57+G58+G62</f>
        <v>261419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479226</v>
      </c>
      <c r="F58" s="890">
        <f t="shared" si="2"/>
        <v>261419</v>
      </c>
      <c r="G58" s="891">
        <f>+OTCHET!I383+OTCHET!I391+OTCHET!I396+OTCHET!I399+OTCHET!I402+OTCHET!I405+OTCHET!I406+OTCHET!I409+OTCHET!I422+OTCHET!I423+OTCHET!I424+OTCHET!I425+OTCHET!I426</f>
        <v>261419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-2314</v>
      </c>
      <c r="G64" s="917">
        <f>+G22-G38+G56-G63</f>
        <v>-2314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2314</v>
      </c>
      <c r="G66" s="927">
        <f>SUM(+G68+G76+G77+G84+G85+G86+G89+G90+G91+G92+G93+G94+G95)</f>
        <v>2314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2320</v>
      </c>
      <c r="G86" s="895">
        <f>+G87+G88</f>
        <v>2320</v>
      </c>
      <c r="H86" s="896">
        <f>+H87+H88</f>
        <v>0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2320</v>
      </c>
      <c r="G88" s="953">
        <f>+OTCHET!I521+OTCHET!I524+OTCHET!I544</f>
        <v>2320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-6</v>
      </c>
      <c r="G91" s="805">
        <f>+OTCHET!I573+OTCHET!I574+OTCHET!I575+OTCHET!I576+OTCHET!I577+OTCHET!I578+OTCHET!I579</f>
        <v>-6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92">
      <selection activeCell="F407" sqref="F407:G4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2084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2085</v>
      </c>
      <c r="C9" s="1767"/>
      <c r="D9" s="1768"/>
      <c r="E9" s="115">
        <f>DATE($C$3,1,1)</f>
        <v>44562</v>
      </c>
      <c r="F9" s="116">
        <v>44742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951</v>
      </c>
      <c r="F12" s="1571" t="s">
        <v>1384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2010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2011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2012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2003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1000</v>
      </c>
      <c r="F139" s="168">
        <f t="shared" si="28"/>
        <v>1000</v>
      </c>
      <c r="G139" s="169">
        <f t="shared" si="28"/>
        <v>0</v>
      </c>
      <c r="H139" s="170">
        <f>SUM(H140:H141)</f>
        <v>0</v>
      </c>
      <c r="I139" s="168">
        <f t="shared" si="28"/>
        <v>1000</v>
      </c>
      <c r="J139" s="169">
        <f t="shared" si="28"/>
        <v>0</v>
      </c>
      <c r="K139" s="170">
        <f>SUM(K140:K141)</f>
        <v>0</v>
      </c>
      <c r="L139" s="1365">
        <f t="shared" si="28"/>
        <v>1000</v>
      </c>
      <c r="M139" s="7">
        <f t="shared" si="16"/>
        <v>1</v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1000</v>
      </c>
      <c r="F140" s="152">
        <v>1000</v>
      </c>
      <c r="G140" s="153"/>
      <c r="H140" s="154">
        <v>0</v>
      </c>
      <c r="I140" s="152">
        <v>1000</v>
      </c>
      <c r="J140" s="153"/>
      <c r="K140" s="154">
        <v>0</v>
      </c>
      <c r="L140" s="281">
        <f>I140+J140+K140</f>
        <v>1000</v>
      </c>
      <c r="M140" s="7">
        <f t="shared" si="16"/>
        <v>1</v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1000</v>
      </c>
      <c r="F169" s="211">
        <f t="shared" si="39"/>
        <v>1000</v>
      </c>
      <c r="G169" s="212">
        <f t="shared" si="39"/>
        <v>0</v>
      </c>
      <c r="H169" s="213">
        <f t="shared" si="39"/>
        <v>0</v>
      </c>
      <c r="I169" s="211">
        <f t="shared" si="39"/>
        <v>1000</v>
      </c>
      <c r="J169" s="212">
        <f t="shared" si="39"/>
        <v>0</v>
      </c>
      <c r="K169" s="213">
        <f t="shared" si="39"/>
        <v>0</v>
      </c>
      <c r="L169" s="210">
        <f t="shared" si="39"/>
        <v>1000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ОУ "Неофит Рилски", гр. Килифарево</v>
      </c>
      <c r="C176" s="1779"/>
      <c r="D176" s="1780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879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320000</v>
      </c>
      <c r="F187" s="274">
        <f t="shared" si="41"/>
        <v>320000</v>
      </c>
      <c r="G187" s="275">
        <f t="shared" si="41"/>
        <v>0</v>
      </c>
      <c r="H187" s="276">
        <f t="shared" si="41"/>
        <v>0</v>
      </c>
      <c r="I187" s="274">
        <f t="shared" si="41"/>
        <v>169256</v>
      </c>
      <c r="J187" s="275">
        <f t="shared" si="41"/>
        <v>0</v>
      </c>
      <c r="K187" s="276">
        <f t="shared" si="41"/>
        <v>0</v>
      </c>
      <c r="L187" s="273">
        <f t="shared" si="41"/>
        <v>169256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320000</v>
      </c>
      <c r="F188" s="282">
        <f t="shared" si="43"/>
        <v>320000</v>
      </c>
      <c r="G188" s="283">
        <f t="shared" si="43"/>
        <v>0</v>
      </c>
      <c r="H188" s="284">
        <f t="shared" si="43"/>
        <v>0</v>
      </c>
      <c r="I188" s="282">
        <f t="shared" si="43"/>
        <v>169256</v>
      </c>
      <c r="J188" s="283">
        <f t="shared" si="43"/>
        <v>0</v>
      </c>
      <c r="K188" s="284">
        <f t="shared" si="43"/>
        <v>0</v>
      </c>
      <c r="L188" s="281">
        <f t="shared" si="43"/>
        <v>169256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21660</v>
      </c>
      <c r="F190" s="274">
        <f t="shared" si="44"/>
        <v>21660</v>
      </c>
      <c r="G190" s="275">
        <f t="shared" si="44"/>
        <v>0</v>
      </c>
      <c r="H190" s="276">
        <f t="shared" si="44"/>
        <v>0</v>
      </c>
      <c r="I190" s="274">
        <f t="shared" si="44"/>
        <v>120</v>
      </c>
      <c r="J190" s="275">
        <f t="shared" si="44"/>
        <v>0</v>
      </c>
      <c r="K190" s="276">
        <f t="shared" si="44"/>
        <v>0</v>
      </c>
      <c r="L190" s="273">
        <f t="shared" si="44"/>
        <v>120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21480</v>
      </c>
      <c r="F194" s="296">
        <f t="shared" si="45"/>
        <v>21480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180</v>
      </c>
      <c r="F195" s="288">
        <f t="shared" si="45"/>
        <v>180</v>
      </c>
      <c r="G195" s="289">
        <f t="shared" si="45"/>
        <v>0</v>
      </c>
      <c r="H195" s="290">
        <f t="shared" si="45"/>
        <v>0</v>
      </c>
      <c r="I195" s="288">
        <f t="shared" si="45"/>
        <v>120</v>
      </c>
      <c r="J195" s="289">
        <f t="shared" si="45"/>
        <v>0</v>
      </c>
      <c r="K195" s="290">
        <f t="shared" si="45"/>
        <v>0</v>
      </c>
      <c r="L195" s="287">
        <f t="shared" si="45"/>
        <v>120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64100</v>
      </c>
      <c r="F196" s="274">
        <f t="shared" si="46"/>
        <v>64100</v>
      </c>
      <c r="G196" s="275">
        <f t="shared" si="46"/>
        <v>0</v>
      </c>
      <c r="H196" s="276">
        <f t="shared" si="46"/>
        <v>0</v>
      </c>
      <c r="I196" s="274">
        <f t="shared" si="46"/>
        <v>38986</v>
      </c>
      <c r="J196" s="275">
        <f t="shared" si="46"/>
        <v>0</v>
      </c>
      <c r="K196" s="276">
        <f t="shared" si="46"/>
        <v>0</v>
      </c>
      <c r="L196" s="273">
        <f t="shared" si="46"/>
        <v>38986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32800</v>
      </c>
      <c r="F197" s="282">
        <f t="shared" si="47"/>
        <v>32800</v>
      </c>
      <c r="G197" s="283">
        <f t="shared" si="47"/>
        <v>0</v>
      </c>
      <c r="H197" s="284">
        <f t="shared" si="47"/>
        <v>0</v>
      </c>
      <c r="I197" s="282">
        <f t="shared" si="47"/>
        <v>20595</v>
      </c>
      <c r="J197" s="283">
        <f t="shared" si="47"/>
        <v>0</v>
      </c>
      <c r="K197" s="284">
        <f t="shared" si="47"/>
        <v>0</v>
      </c>
      <c r="L197" s="281">
        <f t="shared" si="47"/>
        <v>20595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11500</v>
      </c>
      <c r="F198" s="296">
        <f t="shared" si="47"/>
        <v>11500</v>
      </c>
      <c r="G198" s="297">
        <f t="shared" si="47"/>
        <v>0</v>
      </c>
      <c r="H198" s="298">
        <f t="shared" si="47"/>
        <v>0</v>
      </c>
      <c r="I198" s="296">
        <f t="shared" si="47"/>
        <v>6502</v>
      </c>
      <c r="J198" s="297">
        <f t="shared" si="47"/>
        <v>0</v>
      </c>
      <c r="K198" s="298">
        <f t="shared" si="47"/>
        <v>0</v>
      </c>
      <c r="L198" s="295">
        <f t="shared" si="47"/>
        <v>6502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12800</v>
      </c>
      <c r="F200" s="296">
        <f t="shared" si="47"/>
        <v>12800</v>
      </c>
      <c r="G200" s="297">
        <f t="shared" si="47"/>
        <v>0</v>
      </c>
      <c r="H200" s="298">
        <f t="shared" si="47"/>
        <v>0</v>
      </c>
      <c r="I200" s="296">
        <f t="shared" si="47"/>
        <v>8198</v>
      </c>
      <c r="J200" s="297">
        <f t="shared" si="47"/>
        <v>0</v>
      </c>
      <c r="K200" s="298">
        <f t="shared" si="47"/>
        <v>0</v>
      </c>
      <c r="L200" s="295">
        <f t="shared" si="47"/>
        <v>8198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7000</v>
      </c>
      <c r="F201" s="296">
        <f t="shared" si="47"/>
        <v>7000</v>
      </c>
      <c r="G201" s="297">
        <f t="shared" si="47"/>
        <v>0</v>
      </c>
      <c r="H201" s="298">
        <f t="shared" si="47"/>
        <v>0</v>
      </c>
      <c r="I201" s="296">
        <f t="shared" si="47"/>
        <v>3691</v>
      </c>
      <c r="J201" s="297">
        <f t="shared" si="47"/>
        <v>0</v>
      </c>
      <c r="K201" s="298">
        <f t="shared" si="47"/>
        <v>0</v>
      </c>
      <c r="L201" s="295">
        <f t="shared" si="47"/>
        <v>3691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73986</v>
      </c>
      <c r="F205" s="274">
        <f t="shared" si="48"/>
        <v>73986</v>
      </c>
      <c r="G205" s="275">
        <f t="shared" si="48"/>
        <v>0</v>
      </c>
      <c r="H205" s="276">
        <f t="shared" si="48"/>
        <v>0</v>
      </c>
      <c r="I205" s="274">
        <f t="shared" si="48"/>
        <v>55896</v>
      </c>
      <c r="J205" s="275">
        <f t="shared" si="48"/>
        <v>0</v>
      </c>
      <c r="K205" s="276">
        <f t="shared" si="48"/>
        <v>0</v>
      </c>
      <c r="L205" s="310">
        <f t="shared" si="48"/>
        <v>55896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5699</v>
      </c>
      <c r="F206" s="282">
        <f t="shared" si="49"/>
        <v>5699</v>
      </c>
      <c r="G206" s="283">
        <f t="shared" si="49"/>
        <v>0</v>
      </c>
      <c r="H206" s="284">
        <f t="shared" si="49"/>
        <v>0</v>
      </c>
      <c r="I206" s="282">
        <f t="shared" si="49"/>
        <v>2397</v>
      </c>
      <c r="J206" s="283">
        <f t="shared" si="49"/>
        <v>0</v>
      </c>
      <c r="K206" s="284">
        <f t="shared" si="49"/>
        <v>0</v>
      </c>
      <c r="L206" s="281">
        <f t="shared" si="49"/>
        <v>2397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200</v>
      </c>
      <c r="F207" s="296">
        <f t="shared" si="49"/>
        <v>200</v>
      </c>
      <c r="G207" s="297">
        <f t="shared" si="49"/>
        <v>0</v>
      </c>
      <c r="H207" s="298">
        <f t="shared" si="49"/>
        <v>0</v>
      </c>
      <c r="I207" s="296">
        <f t="shared" si="49"/>
        <v>145</v>
      </c>
      <c r="J207" s="297">
        <f t="shared" si="49"/>
        <v>0</v>
      </c>
      <c r="K207" s="298">
        <f t="shared" si="49"/>
        <v>0</v>
      </c>
      <c r="L207" s="295">
        <f t="shared" si="49"/>
        <v>145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4250</v>
      </c>
      <c r="F209" s="296">
        <f t="shared" si="49"/>
        <v>4250</v>
      </c>
      <c r="G209" s="297">
        <f t="shared" si="49"/>
        <v>0</v>
      </c>
      <c r="H209" s="298">
        <f t="shared" si="49"/>
        <v>0</v>
      </c>
      <c r="I209" s="296">
        <f t="shared" si="49"/>
        <v>32</v>
      </c>
      <c r="J209" s="297">
        <f t="shared" si="49"/>
        <v>0</v>
      </c>
      <c r="K209" s="298">
        <f t="shared" si="49"/>
        <v>0</v>
      </c>
      <c r="L209" s="295">
        <f t="shared" si="49"/>
        <v>32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1000</v>
      </c>
      <c r="F210" s="296">
        <f t="shared" si="49"/>
        <v>1000</v>
      </c>
      <c r="G210" s="297">
        <f t="shared" si="49"/>
        <v>0</v>
      </c>
      <c r="H210" s="298">
        <f t="shared" si="49"/>
        <v>0</v>
      </c>
      <c r="I210" s="296">
        <f t="shared" si="49"/>
        <v>702</v>
      </c>
      <c r="J210" s="297">
        <f t="shared" si="49"/>
        <v>0</v>
      </c>
      <c r="K210" s="298">
        <f t="shared" si="49"/>
        <v>0</v>
      </c>
      <c r="L210" s="295">
        <f t="shared" si="49"/>
        <v>702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37287</v>
      </c>
      <c r="F211" s="315">
        <f t="shared" si="49"/>
        <v>37287</v>
      </c>
      <c r="G211" s="316">
        <f t="shared" si="49"/>
        <v>0</v>
      </c>
      <c r="H211" s="317">
        <f t="shared" si="49"/>
        <v>0</v>
      </c>
      <c r="I211" s="315">
        <f t="shared" si="49"/>
        <v>30372</v>
      </c>
      <c r="J211" s="316">
        <f t="shared" si="49"/>
        <v>0</v>
      </c>
      <c r="K211" s="317">
        <f t="shared" si="49"/>
        <v>0</v>
      </c>
      <c r="L211" s="314">
        <f t="shared" si="49"/>
        <v>30372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21978</v>
      </c>
      <c r="F212" s="321">
        <f t="shared" si="49"/>
        <v>21978</v>
      </c>
      <c r="G212" s="322">
        <f t="shared" si="49"/>
        <v>0</v>
      </c>
      <c r="H212" s="323">
        <f t="shared" si="49"/>
        <v>0</v>
      </c>
      <c r="I212" s="321">
        <f t="shared" si="49"/>
        <v>21978</v>
      </c>
      <c r="J212" s="322">
        <f t="shared" si="49"/>
        <v>0</v>
      </c>
      <c r="K212" s="323">
        <f t="shared" si="49"/>
        <v>0</v>
      </c>
      <c r="L212" s="320">
        <f t="shared" si="49"/>
        <v>21978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1955</v>
      </c>
      <c r="F213" s="327">
        <f t="shared" si="49"/>
        <v>1955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538</v>
      </c>
      <c r="F217" s="321">
        <f t="shared" si="50"/>
        <v>538</v>
      </c>
      <c r="G217" s="322">
        <f t="shared" si="50"/>
        <v>0</v>
      </c>
      <c r="H217" s="323">
        <f t="shared" si="50"/>
        <v>0</v>
      </c>
      <c r="I217" s="321">
        <f t="shared" si="50"/>
        <v>270</v>
      </c>
      <c r="J217" s="322">
        <f t="shared" si="50"/>
        <v>0</v>
      </c>
      <c r="K217" s="323">
        <f t="shared" si="50"/>
        <v>0</v>
      </c>
      <c r="L217" s="320">
        <f t="shared" si="50"/>
        <v>270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1079</v>
      </c>
      <c r="F222" s="288">
        <f t="shared" si="50"/>
        <v>1079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480</v>
      </c>
      <c r="F223" s="274">
        <f t="shared" si="51"/>
        <v>480</v>
      </c>
      <c r="G223" s="275">
        <f t="shared" si="51"/>
        <v>0</v>
      </c>
      <c r="H223" s="276">
        <f t="shared" si="51"/>
        <v>0</v>
      </c>
      <c r="I223" s="274">
        <f t="shared" si="51"/>
        <v>475</v>
      </c>
      <c r="J223" s="275">
        <f t="shared" si="51"/>
        <v>0</v>
      </c>
      <c r="K223" s="276">
        <f t="shared" si="51"/>
        <v>0</v>
      </c>
      <c r="L223" s="310">
        <f t="shared" si="51"/>
        <v>475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480</v>
      </c>
      <c r="F225" s="296">
        <f t="shared" si="52"/>
        <v>480</v>
      </c>
      <c r="G225" s="297">
        <f t="shared" si="52"/>
        <v>0</v>
      </c>
      <c r="H225" s="298">
        <f t="shared" si="52"/>
        <v>0</v>
      </c>
      <c r="I225" s="296">
        <f t="shared" si="52"/>
        <v>475</v>
      </c>
      <c r="J225" s="297">
        <f t="shared" si="52"/>
        <v>0</v>
      </c>
      <c r="K225" s="298">
        <f t="shared" si="52"/>
        <v>0</v>
      </c>
      <c r="L225" s="295">
        <f t="shared" si="52"/>
        <v>475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480226</v>
      </c>
      <c r="F301" s="396">
        <f t="shared" si="77"/>
        <v>480226</v>
      </c>
      <c r="G301" s="397">
        <f t="shared" si="77"/>
        <v>0</v>
      </c>
      <c r="H301" s="398">
        <f t="shared" si="77"/>
        <v>0</v>
      </c>
      <c r="I301" s="396">
        <f t="shared" si="77"/>
        <v>264733</v>
      </c>
      <c r="J301" s="397">
        <f t="shared" si="77"/>
        <v>0</v>
      </c>
      <c r="K301" s="398">
        <f t="shared" si="77"/>
        <v>0</v>
      </c>
      <c r="L301" s="395">
        <f t="shared" si="77"/>
        <v>264733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ОУ "Неофит Рилски", гр. Килифарево</v>
      </c>
      <c r="C350" s="1779"/>
      <c r="D350" s="1780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879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479226</v>
      </c>
      <c r="F391" s="455">
        <f t="shared" si="87"/>
        <v>479226</v>
      </c>
      <c r="G391" s="469">
        <f t="shared" si="87"/>
        <v>0</v>
      </c>
      <c r="H391" s="441">
        <f>SUM(H392:H395)</f>
        <v>0</v>
      </c>
      <c r="I391" s="455">
        <f t="shared" si="87"/>
        <v>261419</v>
      </c>
      <c r="J391" s="440">
        <f t="shared" si="87"/>
        <v>0</v>
      </c>
      <c r="K391" s="441">
        <f>SUM(K392:K395)</f>
        <v>0</v>
      </c>
      <c r="L391" s="1367">
        <f t="shared" si="87"/>
        <v>261419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479226</v>
      </c>
      <c r="F395" s="173">
        <v>479226</v>
      </c>
      <c r="G395" s="174"/>
      <c r="H395" s="175">
        <v>0</v>
      </c>
      <c r="I395" s="173">
        <v>261419</v>
      </c>
      <c r="J395" s="174"/>
      <c r="K395" s="175">
        <v>0</v>
      </c>
      <c r="L395" s="1377">
        <f>I395+J395+K395</f>
        <v>261419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479226</v>
      </c>
      <c r="F419" s="491">
        <f t="shared" si="95"/>
        <v>479226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261419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261419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ОУ "Неофит Рилски", гр. Килифарево</v>
      </c>
      <c r="C435" s="1779"/>
      <c r="D435" s="1780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879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-2314</v>
      </c>
      <c r="J445" s="539">
        <f t="shared" si="99"/>
        <v>0</v>
      </c>
      <c r="K445" s="540">
        <f t="shared" si="99"/>
        <v>0</v>
      </c>
      <c r="L445" s="541">
        <f t="shared" si="99"/>
        <v>-2314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2314</v>
      </c>
      <c r="J446" s="546">
        <f t="shared" si="100"/>
        <v>0</v>
      </c>
      <c r="K446" s="547">
        <f t="shared" si="100"/>
        <v>0</v>
      </c>
      <c r="L446" s="548">
        <f>+L597</f>
        <v>2314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ОУ "Неофит Рилски", гр. Килифарево</v>
      </c>
      <c r="C451" s="1779"/>
      <c r="D451" s="1780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879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2320</v>
      </c>
      <c r="J524" s="569">
        <f t="shared" si="120"/>
        <v>0</v>
      </c>
      <c r="K524" s="570">
        <f t="shared" si="120"/>
        <v>0</v>
      </c>
      <c r="L524" s="567">
        <f t="shared" si="120"/>
        <v>2320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>
        <v>2320</v>
      </c>
      <c r="J527" s="159"/>
      <c r="K527" s="574">
        <v>0</v>
      </c>
      <c r="L527" s="1376">
        <f t="shared" si="116"/>
        <v>2320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-6</v>
      </c>
      <c r="J566" s="569">
        <f t="shared" si="128"/>
        <v>0</v>
      </c>
      <c r="K566" s="570">
        <f t="shared" si="128"/>
        <v>0</v>
      </c>
      <c r="L566" s="567">
        <f t="shared" si="128"/>
        <v>-6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>
        <v>-6</v>
      </c>
      <c r="J573" s="153"/>
      <c r="K573" s="1612">
        <v>0</v>
      </c>
      <c r="L573" s="1382">
        <f t="shared" si="129"/>
        <v>-6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2314</v>
      </c>
      <c r="J597" s="653">
        <f t="shared" si="133"/>
        <v>0</v>
      </c>
      <c r="K597" s="655">
        <f t="shared" si="133"/>
        <v>0</v>
      </c>
      <c r="L597" s="651">
        <f t="shared" si="133"/>
        <v>2314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/>
      <c r="E603" s="660"/>
      <c r="F603" s="218" t="s">
        <v>868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871</v>
      </c>
      <c r="E605" s="665"/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461</v>
      </c>
      <c r="F622" s="406" t="s">
        <v>824</v>
      </c>
      <c r="G622" s="237"/>
      <c r="H622" s="1351" t="s">
        <v>1241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8" t="str">
        <f>$B$9</f>
        <v>ОУ "Неофит Рилски", гр. Килифарево</v>
      </c>
      <c r="C623" s="1779"/>
      <c r="D623" s="1780"/>
      <c r="E623" s="115">
        <f>$E$9</f>
        <v>44562</v>
      </c>
      <c r="F623" s="226">
        <f>$F$9</f>
        <v>44742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879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880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462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702</v>
      </c>
      <c r="E630" s="1738" t="str">
        <f>CONCATENATE("Уточнен план ",$C$3)</f>
        <v>Уточнен план 2022</v>
      </c>
      <c r="F630" s="1739"/>
      <c r="G630" s="1739"/>
      <c r="H630" s="1740"/>
      <c r="I630" s="1747" t="str">
        <f>CONCATENATE("Отчет ",$C$3)</f>
        <v>Отчет 2022</v>
      </c>
      <c r="J630" s="1748"/>
      <c r="K630" s="1748"/>
      <c r="L630" s="174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463</v>
      </c>
      <c r="D631" s="252" t="s">
        <v>703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732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2013</v>
      </c>
      <c r="C634" s="1447">
        <f>VLOOKUP(D635,EBK_DEIN2,2,FALSE)</f>
        <v>3322</v>
      </c>
      <c r="D634" s="1446" t="s">
        <v>781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704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6" t="s">
        <v>733</v>
      </c>
      <c r="D637" s="1777"/>
      <c r="E637" s="273">
        <f>SUM(E638:E639)</f>
        <v>320000</v>
      </c>
      <c r="F637" s="274">
        <f>SUM(F638:F639)</f>
        <v>320000</v>
      </c>
      <c r="G637" s="275">
        <f>SUM(G638:G639)</f>
        <v>0</v>
      </c>
      <c r="H637" s="276">
        <f>SUM(H638:H639)</f>
        <v>0</v>
      </c>
      <c r="I637" s="274">
        <f>SUM(I638:I639)</f>
        <v>169256</v>
      </c>
      <c r="J637" s="275">
        <f>SUM(J638:J639)</f>
        <v>0</v>
      </c>
      <c r="K637" s="276">
        <f>SUM(K638:K639)</f>
        <v>0</v>
      </c>
      <c r="L637" s="273">
        <f>SUM(L638:L639)</f>
        <v>169256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734</v>
      </c>
      <c r="E638" s="281">
        <f>F638+G638+H638</f>
        <v>320000</v>
      </c>
      <c r="F638" s="152">
        <v>320000</v>
      </c>
      <c r="G638" s="153"/>
      <c r="H638" s="1407"/>
      <c r="I638" s="152">
        <v>169256</v>
      </c>
      <c r="J638" s="153"/>
      <c r="K638" s="1407"/>
      <c r="L638" s="281">
        <f>I638+J638+K638</f>
        <v>169256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735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2" t="s">
        <v>736</v>
      </c>
      <c r="D640" s="1773"/>
      <c r="E640" s="273">
        <f>SUM(E641:E645)</f>
        <v>21660</v>
      </c>
      <c r="F640" s="274">
        <f>SUM(F641:F645)</f>
        <v>21660</v>
      </c>
      <c r="G640" s="275">
        <f>SUM(G641:G645)</f>
        <v>0</v>
      </c>
      <c r="H640" s="276">
        <f>SUM(H641:H645)</f>
        <v>0</v>
      </c>
      <c r="I640" s="274">
        <f>SUM(I641:I645)</f>
        <v>120</v>
      </c>
      <c r="J640" s="275">
        <f>SUM(J641:J645)</f>
        <v>0</v>
      </c>
      <c r="K640" s="276">
        <f>SUM(K641:K645)</f>
        <v>0</v>
      </c>
      <c r="L640" s="273">
        <f>SUM(L641:L645)</f>
        <v>120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737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738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589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590</v>
      </c>
      <c r="E644" s="295">
        <f>F644+G644+H644</f>
        <v>21480</v>
      </c>
      <c r="F644" s="158">
        <v>21480</v>
      </c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  <v>1</v>
      </c>
      <c r="N644" s="13"/>
    </row>
    <row r="645" spans="2:14" ht="15.75">
      <c r="B645" s="291"/>
      <c r="C645" s="285">
        <v>209</v>
      </c>
      <c r="D645" s="301" t="s">
        <v>591</v>
      </c>
      <c r="E645" s="287">
        <f>F645+G645+H645</f>
        <v>180</v>
      </c>
      <c r="F645" s="173">
        <v>180</v>
      </c>
      <c r="G645" s="174"/>
      <c r="H645" s="1410"/>
      <c r="I645" s="173">
        <v>120</v>
      </c>
      <c r="J645" s="174"/>
      <c r="K645" s="1410"/>
      <c r="L645" s="287">
        <f>I645+J645+K645</f>
        <v>120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774" t="s">
        <v>192</v>
      </c>
      <c r="D646" s="1775"/>
      <c r="E646" s="273">
        <f>SUM(E647:E653)</f>
        <v>64100</v>
      </c>
      <c r="F646" s="274">
        <f>SUM(F647:F653)</f>
        <v>64100</v>
      </c>
      <c r="G646" s="275">
        <f>SUM(G647:G653)</f>
        <v>0</v>
      </c>
      <c r="H646" s="276">
        <f>SUM(H647:H653)</f>
        <v>0</v>
      </c>
      <c r="I646" s="274">
        <f>SUM(I647:I653)</f>
        <v>38986</v>
      </c>
      <c r="J646" s="275">
        <f>SUM(J647:J653)</f>
        <v>0</v>
      </c>
      <c r="K646" s="276">
        <f>SUM(K647:K653)</f>
        <v>0</v>
      </c>
      <c r="L646" s="273">
        <f>SUM(L647:L653)</f>
        <v>38986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>F647+G647+H647</f>
        <v>32800</v>
      </c>
      <c r="F647" s="152">
        <v>32800</v>
      </c>
      <c r="G647" s="153"/>
      <c r="H647" s="1407"/>
      <c r="I647" s="152">
        <v>20595</v>
      </c>
      <c r="J647" s="153"/>
      <c r="K647" s="1407"/>
      <c r="L647" s="281">
        <f>I647+J647+K647</f>
        <v>20595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898</v>
      </c>
      <c r="E648" s="295">
        <f>F648+G648+H648</f>
        <v>11500</v>
      </c>
      <c r="F648" s="158">
        <v>11500</v>
      </c>
      <c r="G648" s="159"/>
      <c r="H648" s="1409"/>
      <c r="I648" s="158">
        <v>6502</v>
      </c>
      <c r="J648" s="159"/>
      <c r="K648" s="1409"/>
      <c r="L648" s="295">
        <f>I648+J648+K648</f>
        <v>6502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860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194</v>
      </c>
      <c r="E650" s="295">
        <f>F650+G650+H650</f>
        <v>12800</v>
      </c>
      <c r="F650" s="158">
        <v>12800</v>
      </c>
      <c r="G650" s="159"/>
      <c r="H650" s="1409"/>
      <c r="I650" s="158">
        <v>8198</v>
      </c>
      <c r="J650" s="159"/>
      <c r="K650" s="1409"/>
      <c r="L650" s="295">
        <f>I650+J650+K650</f>
        <v>8198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>F651+G651+H651</f>
        <v>7000</v>
      </c>
      <c r="F651" s="158">
        <v>7000</v>
      </c>
      <c r="G651" s="159"/>
      <c r="H651" s="1409"/>
      <c r="I651" s="158">
        <v>3691</v>
      </c>
      <c r="J651" s="159"/>
      <c r="K651" s="1409"/>
      <c r="L651" s="295">
        <f>I651+J651+K651</f>
        <v>3691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862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196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5" t="s">
        <v>197</v>
      </c>
      <c r="D654" s="1786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2" t="s">
        <v>198</v>
      </c>
      <c r="D655" s="1773"/>
      <c r="E655" s="310">
        <f>SUM(E656:E672)</f>
        <v>65009</v>
      </c>
      <c r="F655" s="274">
        <f>SUM(F656:F672)</f>
        <v>65009</v>
      </c>
      <c r="G655" s="275">
        <f>SUM(G656:G672)</f>
        <v>0</v>
      </c>
      <c r="H655" s="276">
        <f>SUM(H656:H672)</f>
        <v>0</v>
      </c>
      <c r="I655" s="274">
        <f>SUM(I656:I672)</f>
        <v>47998</v>
      </c>
      <c r="J655" s="275">
        <f>SUM(J656:J672)</f>
        <v>0</v>
      </c>
      <c r="K655" s="276">
        <f>SUM(K656:K672)</f>
        <v>0</v>
      </c>
      <c r="L655" s="310">
        <f>SUM(L656:L672)</f>
        <v>47998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>F656+G656+H656</f>
        <v>5699</v>
      </c>
      <c r="F656" s="152">
        <v>5699</v>
      </c>
      <c r="G656" s="153"/>
      <c r="H656" s="1407"/>
      <c r="I656" s="152">
        <v>2397</v>
      </c>
      <c r="J656" s="153"/>
      <c r="K656" s="1407"/>
      <c r="L656" s="281">
        <f>I656+J656+K656</f>
        <v>2397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200</v>
      </c>
      <c r="E657" s="295">
        <f>F657+G657+H657</f>
        <v>200</v>
      </c>
      <c r="F657" s="158">
        <v>200</v>
      </c>
      <c r="G657" s="159"/>
      <c r="H657" s="1409"/>
      <c r="I657" s="158">
        <v>145</v>
      </c>
      <c r="J657" s="159"/>
      <c r="K657" s="1409"/>
      <c r="L657" s="295">
        <f>I657+J657+K657</f>
        <v>145</v>
      </c>
      <c r="M657" s="12">
        <f>(IF($E657&lt;&gt;0,$M$2,IF($L657&lt;&gt;0,$M$2,"")))</f>
        <v>1</v>
      </c>
      <c r="N657" s="13"/>
    </row>
    <row r="658" spans="2:14" ht="15.75">
      <c r="B658" s="292"/>
      <c r="C658" s="293">
        <v>1013</v>
      </c>
      <c r="D658" s="294" t="s">
        <v>201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202</v>
      </c>
      <c r="E659" s="295">
        <f>F659+G659+H659</f>
        <v>4250</v>
      </c>
      <c r="F659" s="158">
        <v>4250</v>
      </c>
      <c r="G659" s="159"/>
      <c r="H659" s="1409"/>
      <c r="I659" s="158">
        <v>32</v>
      </c>
      <c r="J659" s="159"/>
      <c r="K659" s="1409"/>
      <c r="L659" s="295">
        <f>I659+J659+K659</f>
        <v>32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203</v>
      </c>
      <c r="E660" s="295">
        <f>F660+G660+H660</f>
        <v>1000</v>
      </c>
      <c r="F660" s="158">
        <v>1000</v>
      </c>
      <c r="G660" s="159"/>
      <c r="H660" s="1409"/>
      <c r="I660" s="158">
        <v>702</v>
      </c>
      <c r="J660" s="159"/>
      <c r="K660" s="1409"/>
      <c r="L660" s="295">
        <f>I660+J660+K660</f>
        <v>702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204</v>
      </c>
      <c r="E661" s="314">
        <f>F661+G661+H661</f>
        <v>37287</v>
      </c>
      <c r="F661" s="164">
        <v>37287</v>
      </c>
      <c r="G661" s="165"/>
      <c r="H661" s="1408"/>
      <c r="I661" s="164">
        <v>30372</v>
      </c>
      <c r="J661" s="165"/>
      <c r="K661" s="1408"/>
      <c r="L661" s="314">
        <f>I661+J661+K661</f>
        <v>30372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>F662+G662+H662</f>
        <v>14080</v>
      </c>
      <c r="F662" s="450">
        <v>14080</v>
      </c>
      <c r="G662" s="451"/>
      <c r="H662" s="1417"/>
      <c r="I662" s="450">
        <v>14080</v>
      </c>
      <c r="J662" s="451"/>
      <c r="K662" s="1417"/>
      <c r="L662" s="320">
        <f>I662+J662+K662</f>
        <v>14080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>F663+G663+H663</f>
        <v>1955</v>
      </c>
      <c r="F663" s="445">
        <v>1955</v>
      </c>
      <c r="G663" s="446"/>
      <c r="H663" s="1414"/>
      <c r="I663" s="445">
        <v>0</v>
      </c>
      <c r="J663" s="446"/>
      <c r="K663" s="1414"/>
      <c r="L663" s="326">
        <f>I663+J663+K663</f>
        <v>0</v>
      </c>
      <c r="M663" s="12">
        <f>(IF($E663&lt;&gt;0,$M$2,IF($L663&lt;&gt;0,$M$2,"")))</f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208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863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209</v>
      </c>
      <c r="E667" s="320">
        <f>F667+G667+H667</f>
        <v>538</v>
      </c>
      <c r="F667" s="450">
        <v>538</v>
      </c>
      <c r="G667" s="451"/>
      <c r="H667" s="1417"/>
      <c r="I667" s="450">
        <v>270</v>
      </c>
      <c r="J667" s="451"/>
      <c r="K667" s="1417"/>
      <c r="L667" s="320">
        <f>I667+J667+K667</f>
        <v>270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790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210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899</v>
      </c>
      <c r="E670" s="320">
        <f>F670+G670+H670</f>
        <v>0</v>
      </c>
      <c r="F670" s="450"/>
      <c r="G670" s="451"/>
      <c r="H670" s="1417"/>
      <c r="I670" s="450"/>
      <c r="J670" s="451"/>
      <c r="K670" s="1417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302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211</v>
      </c>
      <c r="E672" s="287">
        <f>F672+G672+H672</f>
        <v>0</v>
      </c>
      <c r="F672" s="173">
        <v>0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3" t="s">
        <v>269</v>
      </c>
      <c r="D673" s="1784"/>
      <c r="E673" s="310">
        <f>SUM(E674:E676)</f>
        <v>480</v>
      </c>
      <c r="F673" s="274">
        <f>SUM(F674:F676)</f>
        <v>480</v>
      </c>
      <c r="G673" s="275">
        <f>SUM(G674:G676)</f>
        <v>0</v>
      </c>
      <c r="H673" s="276">
        <f>SUM(H674:H676)</f>
        <v>0</v>
      </c>
      <c r="I673" s="274">
        <f>SUM(I674:I676)</f>
        <v>475</v>
      </c>
      <c r="J673" s="275">
        <f>SUM(J674:J676)</f>
        <v>0</v>
      </c>
      <c r="K673" s="276">
        <f>SUM(K674:K676)</f>
        <v>0</v>
      </c>
      <c r="L673" s="310">
        <f>SUM(L674:L676)</f>
        <v>475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900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901</v>
      </c>
      <c r="E675" s="295">
        <f>F675+G675+H675</f>
        <v>480</v>
      </c>
      <c r="F675" s="158">
        <v>480</v>
      </c>
      <c r="G675" s="159"/>
      <c r="H675" s="1409"/>
      <c r="I675" s="158">
        <v>475</v>
      </c>
      <c r="J675" s="159"/>
      <c r="K675" s="1409"/>
      <c r="L675" s="295">
        <f>I675+J675+K675</f>
        <v>475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902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3" t="s">
        <v>711</v>
      </c>
      <c r="D677" s="1784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3" t="s">
        <v>217</v>
      </c>
      <c r="D683" s="1784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303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218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3" t="s">
        <v>219</v>
      </c>
      <c r="D686" s="1784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89" t="s">
        <v>220</v>
      </c>
      <c r="D687" s="1790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89" t="s">
        <v>221</v>
      </c>
      <c r="D688" s="1790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89" t="s">
        <v>1650</v>
      </c>
      <c r="D689" s="1790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3" t="s">
        <v>222</v>
      </c>
      <c r="D690" s="1784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1942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223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224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225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226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1961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227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228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1992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229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705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1647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2006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3" t="s">
        <v>231</v>
      </c>
      <c r="D705" s="1784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3" t="s">
        <v>232</v>
      </c>
      <c r="D706" s="1784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3" t="s">
        <v>233</v>
      </c>
      <c r="D707" s="1784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3" t="s">
        <v>234</v>
      </c>
      <c r="D708" s="1784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235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236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237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238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239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240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3" t="s">
        <v>1651</v>
      </c>
      <c r="D715" s="1784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241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242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243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3" t="s">
        <v>1648</v>
      </c>
      <c r="D719" s="1784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3" t="s">
        <v>1649</v>
      </c>
      <c r="D720" s="1784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89" t="s">
        <v>244</v>
      </c>
      <c r="D721" s="1790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3" t="s">
        <v>270</v>
      </c>
      <c r="D722" s="1784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7" t="s">
        <v>245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87" t="s">
        <v>246</v>
      </c>
      <c r="D726" s="1788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247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248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612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613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614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615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616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7" t="s">
        <v>617</v>
      </c>
      <c r="D734" s="1788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618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7" t="s">
        <v>675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3" t="s">
        <v>676</v>
      </c>
      <c r="D738" s="1784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677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678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679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680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1" t="s">
        <v>903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681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682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683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3" t="s">
        <v>684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3" t="s">
        <v>684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730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471249</v>
      </c>
      <c r="F752" s="396">
        <f>SUM(F637,F640,F646,F654,F655,F673,F677,F683,F686,F687,F688,F689,F690,F699,F705,F706,F707,F708,F715,F719,F720,F721,F722,F725,F726,F734,F737,F738,F743)+F748</f>
        <v>471249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256835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256835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461</v>
      </c>
      <c r="F760" s="406" t="s">
        <v>824</v>
      </c>
      <c r="G760" s="237"/>
      <c r="H760" s="1351" t="s">
        <v>1241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8" t="str">
        <f>$B$9</f>
        <v>ОУ "Неофит Рилски", гр. Килифарево</v>
      </c>
      <c r="C761" s="1779"/>
      <c r="D761" s="1780"/>
      <c r="E761" s="115">
        <f>$E$9</f>
        <v>44562</v>
      </c>
      <c r="F761" s="226">
        <f>$F$9</f>
        <v>44742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879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880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462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702</v>
      </c>
      <c r="E768" s="1738" t="str">
        <f>CONCATENATE("Уточнен план ",$C$3)</f>
        <v>Уточнен план 2022</v>
      </c>
      <c r="F768" s="1739"/>
      <c r="G768" s="1739"/>
      <c r="H768" s="1740"/>
      <c r="I768" s="1747" t="str">
        <f>CONCATENATE("Отчет ",$C$3)</f>
        <v>Отчет 2022</v>
      </c>
      <c r="J768" s="1748"/>
      <c r="K768" s="1748"/>
      <c r="L768" s="1749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463</v>
      </c>
      <c r="D769" s="252" t="s">
        <v>703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732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2013</v>
      </c>
      <c r="C772" s="1447">
        <f>VLOOKUP(D773,EBK_DEIN2,2,FALSE)</f>
        <v>3389</v>
      </c>
      <c r="D772" s="1446" t="s">
        <v>781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704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76" t="s">
        <v>733</v>
      </c>
      <c r="D775" s="177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734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735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2" t="s">
        <v>736</v>
      </c>
      <c r="D778" s="177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737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738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589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590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591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74" t="s">
        <v>192</v>
      </c>
      <c r="D784" s="177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193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898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860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194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195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862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196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85" t="s">
        <v>197</v>
      </c>
      <c r="D792" s="1786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2" t="s">
        <v>198</v>
      </c>
      <c r="D793" s="1773"/>
      <c r="E793" s="310">
        <f>SUM(E794:E810)</f>
        <v>7898</v>
      </c>
      <c r="F793" s="274">
        <f>SUM(F794:F810)</f>
        <v>7898</v>
      </c>
      <c r="G793" s="275">
        <f>SUM(G794:G810)</f>
        <v>0</v>
      </c>
      <c r="H793" s="276">
        <f>SUM(H794:H810)</f>
        <v>0</v>
      </c>
      <c r="I793" s="274">
        <f>SUM(I794:I810)</f>
        <v>7898</v>
      </c>
      <c r="J793" s="275">
        <f>SUM(J794:J810)</f>
        <v>0</v>
      </c>
      <c r="K793" s="276">
        <f>SUM(K794:K810)</f>
        <v>0</v>
      </c>
      <c r="L793" s="310">
        <f>SUM(L794:L810)</f>
        <v>7898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199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200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201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202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203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204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205</v>
      </c>
      <c r="E800" s="320">
        <f>F800+G800+H800</f>
        <v>7898</v>
      </c>
      <c r="F800" s="450">
        <v>7898</v>
      </c>
      <c r="G800" s="451"/>
      <c r="H800" s="1417"/>
      <c r="I800" s="450">
        <v>7898</v>
      </c>
      <c r="J800" s="451"/>
      <c r="K800" s="1417"/>
      <c r="L800" s="320">
        <f>I800+J800+K800</f>
        <v>7898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206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207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208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863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209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790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210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899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302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211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83" t="s">
        <v>269</v>
      </c>
      <c r="D811" s="1784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900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901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902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83" t="s">
        <v>711</v>
      </c>
      <c r="D815" s="1784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83" t="s">
        <v>217</v>
      </c>
      <c r="D821" s="1784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303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218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83" t="s">
        <v>219</v>
      </c>
      <c r="D824" s="1784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89" t="s">
        <v>220</v>
      </c>
      <c r="D825" s="1790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89" t="s">
        <v>221</v>
      </c>
      <c r="D826" s="1790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89" t="s">
        <v>1650</v>
      </c>
      <c r="D827" s="1790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83" t="s">
        <v>222</v>
      </c>
      <c r="D828" s="1784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1942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223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224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225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226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1961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227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228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1992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229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705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1647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2006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83" t="s">
        <v>231</v>
      </c>
      <c r="D843" s="1784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83" t="s">
        <v>232</v>
      </c>
      <c r="D844" s="1784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83" t="s">
        <v>233</v>
      </c>
      <c r="D845" s="1784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83" t="s">
        <v>234</v>
      </c>
      <c r="D846" s="1784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235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236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237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238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239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240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83" t="s">
        <v>1651</v>
      </c>
      <c r="D853" s="1784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241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242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243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83" t="s">
        <v>1648</v>
      </c>
      <c r="D857" s="1784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83" t="s">
        <v>1649</v>
      </c>
      <c r="D858" s="1784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89" t="s">
        <v>244</v>
      </c>
      <c r="D859" s="1790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83" t="s">
        <v>270</v>
      </c>
      <c r="D860" s="1784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87" t="s">
        <v>245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87" t="s">
        <v>246</v>
      </c>
      <c r="D864" s="1788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247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248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612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613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614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615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616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87" t="s">
        <v>617</v>
      </c>
      <c r="D872" s="1788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618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87" t="s">
        <v>675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83" t="s">
        <v>676</v>
      </c>
      <c r="D876" s="1784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677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678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679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680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1" t="s">
        <v>903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681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682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683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3" t="s">
        <v>684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3" t="s">
        <v>684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730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7898</v>
      </c>
      <c r="F890" s="396">
        <f>SUM(F775,F778,F784,F792,F793,F811,F815,F821,F824,F825,F826,F827,F828,F837,F843,F844,F845,F846,F853,F857,F858,F859,F860,F863,F864,F872,F875,F876,F881)+F886</f>
        <v>7898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7898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7898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08" t="str">
        <f>$B$7</f>
        <v>ОТЧЕТНИ ДАННИ ПО ЕБК ЗА ИЗПЪЛНЕНИЕТО НА БЮДЖЕТА</v>
      </c>
      <c r="C897" s="1809"/>
      <c r="D897" s="1809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461</v>
      </c>
      <c r="F898" s="406" t="s">
        <v>824</v>
      </c>
      <c r="G898" s="237"/>
      <c r="H898" s="1351" t="s">
        <v>1241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8" t="str">
        <f>$B$9</f>
        <v>ОУ "Неофит Рилски", гр. Килифарево</v>
      </c>
      <c r="C899" s="1779"/>
      <c r="D899" s="1780"/>
      <c r="E899" s="115">
        <f>$E$9</f>
        <v>44562</v>
      </c>
      <c r="F899" s="226">
        <f>$F$9</f>
        <v>44742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879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880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462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702</v>
      </c>
      <c r="E906" s="1738" t="str">
        <f>CONCATENATE("Уточнен план ",$C$3)</f>
        <v>Уточнен план 2022</v>
      </c>
      <c r="F906" s="1739"/>
      <c r="G906" s="1739"/>
      <c r="H906" s="1740"/>
      <c r="I906" s="1747" t="str">
        <f>CONCATENATE("Отчет ",$C$3)</f>
        <v>Отчет 2022</v>
      </c>
      <c r="J906" s="1748"/>
      <c r="K906" s="1748"/>
      <c r="L906" s="1749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463</v>
      </c>
      <c r="D907" s="252" t="s">
        <v>703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732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2013</v>
      </c>
      <c r="C910" s="1447">
        <f>VLOOKUP(D911,EBK_DEIN2,2,FALSE)</f>
        <v>7713</v>
      </c>
      <c r="D910" s="1446" t="s">
        <v>781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488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704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76" t="s">
        <v>733</v>
      </c>
      <c r="D913" s="177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734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735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2" t="s">
        <v>736</v>
      </c>
      <c r="D916" s="177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737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738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589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590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591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74" t="s">
        <v>192</v>
      </c>
      <c r="D922" s="177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193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898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860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194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195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862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196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85" t="s">
        <v>197</v>
      </c>
      <c r="D930" s="1786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2" t="s">
        <v>198</v>
      </c>
      <c r="D931" s="1773"/>
      <c r="E931" s="310">
        <f>SUM(E932:E948)</f>
        <v>1079</v>
      </c>
      <c r="F931" s="274">
        <f>SUM(F932:F948)</f>
        <v>1079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0</v>
      </c>
      <c r="K931" s="276">
        <f>SUM(K932:K948)</f>
        <v>0</v>
      </c>
      <c r="L931" s="310">
        <f>SUM(L932:L948)</f>
        <v>0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199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200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201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202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203</v>
      </c>
      <c r="E936" s="295">
        <f>F936+G936+H936</f>
        <v>0</v>
      </c>
      <c r="F936" s="158"/>
      <c r="G936" s="159"/>
      <c r="H936" s="1409"/>
      <c r="I936" s="158"/>
      <c r="J936" s="159"/>
      <c r="K936" s="1409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204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205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206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207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208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863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209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790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210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899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302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211</v>
      </c>
      <c r="E948" s="287">
        <f>F948+G948+H948</f>
        <v>1079</v>
      </c>
      <c r="F948" s="173">
        <v>1079</v>
      </c>
      <c r="G948" s="174"/>
      <c r="H948" s="1410"/>
      <c r="I948" s="173">
        <v>0</v>
      </c>
      <c r="J948" s="174"/>
      <c r="K948" s="1410"/>
      <c r="L948" s="287">
        <f>I948+J948+K948</f>
        <v>0</v>
      </c>
      <c r="M948" s="12">
        <f>(IF($E948&lt;&gt;0,$M$2,IF($L948&lt;&gt;0,$M$2,"")))</f>
        <v>1</v>
      </c>
      <c r="N948" s="13"/>
    </row>
    <row r="949" spans="2:14" ht="15.75">
      <c r="B949" s="272">
        <v>1900</v>
      </c>
      <c r="C949" s="1783" t="s">
        <v>269</v>
      </c>
      <c r="D949" s="1784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900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901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902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83" t="s">
        <v>711</v>
      </c>
      <c r="D953" s="1784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83" t="s">
        <v>217</v>
      </c>
      <c r="D959" s="1784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303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218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83" t="s">
        <v>219</v>
      </c>
      <c r="D962" s="1784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89" t="s">
        <v>220</v>
      </c>
      <c r="D963" s="1790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89" t="s">
        <v>221</v>
      </c>
      <c r="D964" s="1790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89" t="s">
        <v>1650</v>
      </c>
      <c r="D965" s="1790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83" t="s">
        <v>222</v>
      </c>
      <c r="D966" s="1784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1942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223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224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225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226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1961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227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228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1992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229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705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1647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2006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83" t="s">
        <v>231</v>
      </c>
      <c r="D981" s="1784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83" t="s">
        <v>232</v>
      </c>
      <c r="D982" s="1784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83" t="s">
        <v>233</v>
      </c>
      <c r="D983" s="1784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83" t="s">
        <v>234</v>
      </c>
      <c r="D984" s="1784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235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236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237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238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239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240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83" t="s">
        <v>1651</v>
      </c>
      <c r="D991" s="1784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241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242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243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83" t="s">
        <v>1648</v>
      </c>
      <c r="D995" s="1784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83" t="s">
        <v>1649</v>
      </c>
      <c r="D996" s="1784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89" t="s">
        <v>244</v>
      </c>
      <c r="D997" s="1790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83" t="s">
        <v>270</v>
      </c>
      <c r="D998" s="1784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87" t="s">
        <v>245</v>
      </c>
      <c r="D1001" s="1788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87" t="s">
        <v>246</v>
      </c>
      <c r="D1002" s="1788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612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613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614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615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616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87" t="s">
        <v>617</v>
      </c>
      <c r="D1010" s="1788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618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87" t="s">
        <v>675</v>
      </c>
      <c r="D1013" s="1788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83" t="s">
        <v>676</v>
      </c>
      <c r="D1014" s="1784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677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678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679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680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1" t="s">
        <v>903</v>
      </c>
      <c r="D1019" s="1792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681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682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683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3" t="s">
        <v>684</v>
      </c>
      <c r="D1023" s="1794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3" t="s">
        <v>684</v>
      </c>
      <c r="D1024" s="1794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730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1079</v>
      </c>
      <c r="F1028" s="396">
        <f>SUM(F913,F916,F922,F930,F931,F949,F953,F959,F962,F963,F964,F965,F966,F975,F981,F982,F983,F984,F991,F995,F996,F997,F998,F1001,F1002,F1010,F1013,F1014,F1019)+F1024</f>
        <v>1079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0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394:G395 F494:G496 I494:J496 F549:G556 F389:K390 F400:K401 F407:K408 H170:I170 E170:F170 K170:L170 K23:K27 I85:I88 K85:K89 F85:F88 H517:H520 F520:G520 I520:J520 F525:G525 I525:J525 F95:F101 I376:J376 G377 J377 F378 I378 F476:G476 I476:J476 F562:G563 I394:J395 H587:H590 K587:K5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1">
      <selection activeCell="B718" sqref="B71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2014</v>
      </c>
      <c r="C152" s="1488">
        <v>5541</v>
      </c>
    </row>
    <row r="153" spans="1:3" ht="15.75">
      <c r="A153" s="1488">
        <v>5545</v>
      </c>
      <c r="B153" s="1500" t="s">
        <v>2015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2016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2005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2017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2018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2019</v>
      </c>
      <c r="B306" s="1509"/>
      <c r="C306" s="1509"/>
    </row>
    <row r="307" spans="1:3" ht="14.25">
      <c r="A307" s="1508" t="s">
        <v>2020</v>
      </c>
      <c r="B307" s="1509" t="s">
        <v>2021</v>
      </c>
      <c r="C307" s="1509" t="s">
        <v>2019</v>
      </c>
    </row>
    <row r="308" spans="1:3" ht="14.25">
      <c r="A308" s="1508" t="s">
        <v>2022</v>
      </c>
      <c r="B308" s="1509" t="s">
        <v>2023</v>
      </c>
      <c r="C308" s="1509" t="s">
        <v>2019</v>
      </c>
    </row>
    <row r="309" spans="1:3" ht="14.25">
      <c r="A309" s="1508" t="s">
        <v>2024</v>
      </c>
      <c r="B309" s="1509" t="s">
        <v>2025</v>
      </c>
      <c r="C309" s="1509" t="s">
        <v>2019</v>
      </c>
    </row>
    <row r="310" spans="1:3" ht="14.25">
      <c r="A310" s="1508" t="s">
        <v>2026</v>
      </c>
      <c r="B310" s="1509" t="s">
        <v>2027</v>
      </c>
      <c r="C310" s="1509" t="s">
        <v>2019</v>
      </c>
    </row>
    <row r="311" spans="1:3" ht="14.25">
      <c r="A311" s="1508" t="s">
        <v>2028</v>
      </c>
      <c r="B311" s="1509" t="s">
        <v>2029</v>
      </c>
      <c r="C311" s="1509" t="s">
        <v>2019</v>
      </c>
    </row>
    <row r="312" spans="1:3" ht="14.25">
      <c r="A312" s="1508" t="s">
        <v>2030</v>
      </c>
      <c r="B312" s="1509" t="s">
        <v>2031</v>
      </c>
      <c r="C312" s="1509" t="s">
        <v>2019</v>
      </c>
    </row>
    <row r="313" spans="1:3" ht="14.25">
      <c r="A313" s="1508" t="s">
        <v>2032</v>
      </c>
      <c r="B313" s="1509" t="s">
        <v>2033</v>
      </c>
      <c r="C313" s="1509" t="s">
        <v>2019</v>
      </c>
    </row>
    <row r="314" spans="1:3" ht="14.25">
      <c r="A314" s="1508" t="s">
        <v>2034</v>
      </c>
      <c r="B314" s="1509" t="s">
        <v>2035</v>
      </c>
      <c r="C314" s="1509" t="s">
        <v>2019</v>
      </c>
    </row>
    <row r="315" spans="1:3" ht="14.25">
      <c r="A315" s="1508" t="s">
        <v>2036</v>
      </c>
      <c r="B315" s="1509" t="s">
        <v>2037</v>
      </c>
      <c r="C315" s="1509" t="s">
        <v>2019</v>
      </c>
    </row>
    <row r="316" spans="1:3" ht="14.25">
      <c r="A316" s="1508" t="s">
        <v>2038</v>
      </c>
      <c r="B316" s="1509" t="s">
        <v>2039</v>
      </c>
      <c r="C316" s="1509" t="s">
        <v>2019</v>
      </c>
    </row>
    <row r="317" spans="1:3" ht="14.25">
      <c r="A317" s="1508" t="s">
        <v>2040</v>
      </c>
      <c r="B317" s="1509" t="s">
        <v>2041</v>
      </c>
      <c r="C317" s="1509" t="s">
        <v>2019</v>
      </c>
    </row>
    <row r="318" spans="1:3" ht="14.25">
      <c r="A318" s="1508" t="s">
        <v>2042</v>
      </c>
      <c r="B318" s="1509" t="s">
        <v>2043</v>
      </c>
      <c r="C318" s="1509" t="s">
        <v>2019</v>
      </c>
    </row>
    <row r="319" spans="1:3" ht="14.25">
      <c r="A319" s="1508" t="s">
        <v>2044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2045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2046</v>
      </c>
      <c r="E378" s="1538"/>
    </row>
    <row r="379" spans="1:5" ht="18">
      <c r="A379" s="1532" t="s">
        <v>1294</v>
      </c>
      <c r="B379" s="1531" t="s">
        <v>2047</v>
      </c>
      <c r="E379" s="1538"/>
    </row>
    <row r="380" spans="1:5" ht="18">
      <c r="A380" s="1532" t="s">
        <v>1295</v>
      </c>
      <c r="B380" s="1533" t="s">
        <v>2048</v>
      </c>
      <c r="E380" s="1538"/>
    </row>
    <row r="381" spans="1:5" ht="18">
      <c r="A381" s="1532" t="s">
        <v>1296</v>
      </c>
      <c r="B381" s="1534" t="s">
        <v>2049</v>
      </c>
      <c r="E381" s="1538"/>
    </row>
    <row r="382" spans="1:5" ht="18">
      <c r="A382" s="1532" t="s">
        <v>1297</v>
      </c>
      <c r="B382" s="1534" t="s">
        <v>2050</v>
      </c>
      <c r="E382" s="1538"/>
    </row>
    <row r="383" spans="1:5" ht="18">
      <c r="A383" s="1532" t="s">
        <v>1298</v>
      </c>
      <c r="B383" s="1534" t="s">
        <v>2051</v>
      </c>
      <c r="E383" s="1538"/>
    </row>
    <row r="384" spans="1:5" ht="18">
      <c r="A384" s="1532" t="s">
        <v>1299</v>
      </c>
      <c r="B384" s="1534" t="s">
        <v>2052</v>
      </c>
      <c r="E384" s="1538"/>
    </row>
    <row r="385" spans="1:5" ht="18">
      <c r="A385" s="1532" t="s">
        <v>1300</v>
      </c>
      <c r="B385" s="1534" t="s">
        <v>2053</v>
      </c>
      <c r="E385" s="1538"/>
    </row>
    <row r="386" spans="1:5" ht="18">
      <c r="A386" s="1532" t="s">
        <v>1301</v>
      </c>
      <c r="B386" s="1535" t="s">
        <v>2054</v>
      </c>
      <c r="E386" s="1538"/>
    </row>
    <row r="387" spans="1:5" ht="18">
      <c r="A387" s="1532" t="s">
        <v>1302</v>
      </c>
      <c r="B387" s="1535" t="s">
        <v>2055</v>
      </c>
      <c r="E387" s="1538"/>
    </row>
    <row r="388" spans="1:5" ht="18">
      <c r="A388" s="1532" t="s">
        <v>1303</v>
      </c>
      <c r="B388" s="1535" t="s">
        <v>2056</v>
      </c>
      <c r="E388" s="1538"/>
    </row>
    <row r="389" spans="1:5" ht="18">
      <c r="A389" s="1532" t="s">
        <v>1304</v>
      </c>
      <c r="B389" s="1535" t="s">
        <v>2057</v>
      </c>
      <c r="E389" s="1538"/>
    </row>
    <row r="390" spans="1:5" ht="18">
      <c r="A390" s="1532" t="s">
        <v>1305</v>
      </c>
      <c r="B390" s="1536" t="s">
        <v>2058</v>
      </c>
      <c r="E390" s="1538"/>
    </row>
    <row r="391" spans="1:5" ht="18">
      <c r="A391" s="1532" t="s">
        <v>1306</v>
      </c>
      <c r="B391" s="1536" t="s">
        <v>2059</v>
      </c>
      <c r="E391" s="1538"/>
    </row>
    <row r="392" spans="1:5" ht="18">
      <c r="A392" s="1532" t="s">
        <v>1307</v>
      </c>
      <c r="B392" s="1535" t="s">
        <v>2060</v>
      </c>
      <c r="E392" s="1538"/>
    </row>
    <row r="393" spans="1:5" ht="18">
      <c r="A393" s="1532" t="s">
        <v>1308</v>
      </c>
      <c r="B393" s="1535" t="s">
        <v>2061</v>
      </c>
      <c r="C393" s="1537" t="s">
        <v>179</v>
      </c>
      <c r="E393" s="1538"/>
    </row>
    <row r="394" spans="1:5" ht="18">
      <c r="A394" s="1532" t="s">
        <v>1309</v>
      </c>
      <c r="B394" s="1534" t="s">
        <v>2062</v>
      </c>
      <c r="C394" s="1537" t="s">
        <v>179</v>
      </c>
      <c r="E394" s="1538"/>
    </row>
    <row r="395" spans="1:5" ht="18">
      <c r="A395" s="1532" t="s">
        <v>1310</v>
      </c>
      <c r="B395" s="1535" t="s">
        <v>2063</v>
      </c>
      <c r="C395" s="1537" t="s">
        <v>179</v>
      </c>
      <c r="E395" s="1538"/>
    </row>
    <row r="396" spans="1:5" ht="18">
      <c r="A396" s="1532" t="s">
        <v>1311</v>
      </c>
      <c r="B396" s="1535" t="s">
        <v>2064</v>
      </c>
      <c r="C396" s="1537" t="s">
        <v>179</v>
      </c>
      <c r="E396" s="1538"/>
    </row>
    <row r="397" spans="1:5" ht="18">
      <c r="A397" s="1532" t="s">
        <v>1312</v>
      </c>
      <c r="B397" s="1535" t="s">
        <v>2065</v>
      </c>
      <c r="C397" s="1537" t="s">
        <v>179</v>
      </c>
      <c r="E397" s="1538"/>
    </row>
    <row r="398" spans="1:5" ht="18">
      <c r="A398" s="1532" t="s">
        <v>1313</v>
      </c>
      <c r="B398" s="1535" t="s">
        <v>2066</v>
      </c>
      <c r="C398" s="1537" t="s">
        <v>179</v>
      </c>
      <c r="E398" s="1538"/>
    </row>
    <row r="399" spans="1:5" ht="18">
      <c r="A399" s="1532" t="s">
        <v>1314</v>
      </c>
      <c r="B399" s="1535" t="s">
        <v>2067</v>
      </c>
      <c r="C399" s="1537" t="s">
        <v>179</v>
      </c>
      <c r="E399" s="1538"/>
    </row>
    <row r="400" spans="1:5" ht="18">
      <c r="A400" s="1532" t="s">
        <v>1315</v>
      </c>
      <c r="B400" s="1535" t="s">
        <v>2068</v>
      </c>
      <c r="C400" s="1537" t="s">
        <v>179</v>
      </c>
      <c r="E400" s="1538"/>
    </row>
    <row r="401" spans="1:5" ht="18">
      <c r="A401" s="1532" t="s">
        <v>1316</v>
      </c>
      <c r="B401" s="1535" t="s">
        <v>2069</v>
      </c>
      <c r="C401" s="1537" t="s">
        <v>179</v>
      </c>
      <c r="E401" s="1538"/>
    </row>
    <row r="402" spans="1:5" ht="18">
      <c r="A402" s="1532" t="s">
        <v>1317</v>
      </c>
      <c r="B402" s="1534" t="s">
        <v>2070</v>
      </c>
      <c r="C402" s="1537" t="s">
        <v>179</v>
      </c>
      <c r="E402" s="1538"/>
    </row>
    <row r="403" spans="1:5" ht="18">
      <c r="A403" s="1532" t="s">
        <v>1318</v>
      </c>
      <c r="B403" s="1535" t="s">
        <v>2071</v>
      </c>
      <c r="C403" s="1537" t="s">
        <v>179</v>
      </c>
      <c r="E403" s="1538"/>
    </row>
    <row r="404" spans="1:5" ht="18">
      <c r="A404" s="1532" t="s">
        <v>1319</v>
      </c>
      <c r="B404" s="1534" t="s">
        <v>2072</v>
      </c>
      <c r="C404" s="1537" t="s">
        <v>179</v>
      </c>
      <c r="E404" s="1538"/>
    </row>
    <row r="405" spans="1:5" ht="18">
      <c r="A405" s="1532" t="s">
        <v>1320</v>
      </c>
      <c r="B405" s="1534" t="s">
        <v>2073</v>
      </c>
      <c r="C405" s="1537" t="s">
        <v>179</v>
      </c>
      <c r="E405" s="1538"/>
    </row>
    <row r="406" spans="1:5" ht="18">
      <c r="A406" s="1532" t="s">
        <v>1321</v>
      </c>
      <c r="B406" s="1534" t="s">
        <v>2074</v>
      </c>
      <c r="C406" s="1537" t="s">
        <v>179</v>
      </c>
      <c r="E406" s="1538"/>
    </row>
    <row r="407" spans="1:5" ht="18">
      <c r="A407" s="1532" t="s">
        <v>1322</v>
      </c>
      <c r="B407" s="1534" t="s">
        <v>2075</v>
      </c>
      <c r="C407" s="1537" t="s">
        <v>179</v>
      </c>
      <c r="E407" s="1538"/>
    </row>
    <row r="408" spans="1:5" ht="18">
      <c r="A408" s="1532" t="s">
        <v>1323</v>
      </c>
      <c r="B408" s="1534" t="s">
        <v>2076</v>
      </c>
      <c r="C408" s="1537" t="s">
        <v>179</v>
      </c>
      <c r="E408" s="1538"/>
    </row>
    <row r="409" spans="1:5" ht="18">
      <c r="A409" s="1532" t="s">
        <v>1324</v>
      </c>
      <c r="B409" s="1534" t="s">
        <v>2077</v>
      </c>
      <c r="C409" s="1537" t="s">
        <v>179</v>
      </c>
      <c r="E409" s="1538"/>
    </row>
    <row r="410" spans="1:5" ht="18">
      <c r="A410" s="1532" t="s">
        <v>1325</v>
      </c>
      <c r="B410" s="1534" t="s">
        <v>2078</v>
      </c>
      <c r="C410" s="1537" t="s">
        <v>179</v>
      </c>
      <c r="E410" s="1538"/>
    </row>
    <row r="411" spans="1:5" ht="18">
      <c r="A411" s="1532" t="s">
        <v>1326</v>
      </c>
      <c r="B411" s="1534" t="s">
        <v>2079</v>
      </c>
      <c r="C411" s="1537" t="s">
        <v>179</v>
      </c>
      <c r="E411" s="1538"/>
    </row>
    <row r="412" spans="1:5" ht="18">
      <c r="A412" s="1532" t="s">
        <v>1327</v>
      </c>
      <c r="B412" s="1539" t="s">
        <v>2080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2081</v>
      </c>
      <c r="C416" s="1537" t="s">
        <v>179</v>
      </c>
      <c r="E416" s="1538"/>
    </row>
    <row r="417" spans="1:5" ht="18">
      <c r="A417" s="1532" t="s">
        <v>1331</v>
      </c>
      <c r="B417" s="1519" t="s">
        <v>2082</v>
      </c>
      <c r="C417" s="1537" t="s">
        <v>179</v>
      </c>
      <c r="E417" s="1538"/>
    </row>
    <row r="418" spans="1:5" ht="18">
      <c r="A418" s="1577" t="s">
        <v>1332</v>
      </c>
      <c r="B418" s="1544" t="s">
        <v>2083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2086</v>
      </c>
      <c r="I3" s="61"/>
    </row>
    <row r="4" spans="1:9" ht="15.75">
      <c r="A4" s="61" t="s">
        <v>700</v>
      </c>
      <c r="B4" s="61" t="s">
        <v>1995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2013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Христо Ечев</cp:lastModifiedBy>
  <cp:lastPrinted>2019-01-10T13:58:54Z</cp:lastPrinted>
  <dcterms:created xsi:type="dcterms:W3CDTF">1997-12-10T11:54:07Z</dcterms:created>
  <dcterms:modified xsi:type="dcterms:W3CDTF">2022-05-11T08:21:30Z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