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7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<sst xmlns="http://schemas.openxmlformats.org/spreadsheetml/2006/main" count="3153" uniqueCount="2087">
  <si>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</si>
  <si>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</si>
  <si>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</si>
  <si>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</si>
  <si>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</si>
  <si>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</si>
  <si>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</si>
  <si>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</si>
  <si>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</si>
  <si>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</si>
  <si>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</si>
  <si>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</si>
  <si>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</si>
  <si>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</si>
  <si>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</si>
  <si>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</si>
  <si>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</si>
  <si>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</si>
  <si>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</si>
  <si>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</si>
  <si>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</si>
  <si>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</si>
  <si>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</si>
  <si>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</si>
  <si>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</si>
  <si>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</si>
  <si>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</si>
  <si>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</si>
  <si>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</si>
  <si>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</si>
  <si>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</si>
  <si>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</si>
  <si>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</si>
  <si>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</si>
  <si>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</si>
  <si>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</si>
  <si>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</si>
  <si>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</si>
  <si>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</si>
  <si>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</si>
  <si>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</si>
  <si>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</si>
  <si>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</si>
  <si>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</si>
  <si>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</si>
  <si>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</si>
  <si>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</si>
  <si>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</si>
  <si>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</si>
  <si>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</si>
  <si>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</si>
  <si>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</si>
  <si>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</si>
  <si>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</si>
  <si>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</si>
  <si>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</si>
  <si>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</si>
  <si>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</si>
  <si>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</si>
  <si>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</si>
  <si>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</si>
  <si>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</si>
  <si>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</si>
  <si>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</si>
  <si>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</si>
  <si>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</si>
  <si>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</si>
  <si>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</si>
  <si>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</si>
  <si>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</si>
  <si>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</si>
  <si>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</si>
  <si>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</si>
  <si>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</si>
  <si>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</si>
  <si>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</si>
  <si>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</si>
  <si>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</si>
  <si>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</si>
  <si>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</si>
  <si>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</si>
  <si>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</si>
  <si>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</si>
  <si>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</si>
  <si>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</si>
  <si>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</si>
  <si>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</si>
  <si>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</si>
  <si>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</si>
  <si>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</si>
  <si>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</si>
  <si>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</si>
  <si>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</si>
  <si>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</si>
  <si>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</si>
  <si>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</si>
  <si>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</si>
  <si>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</si>
  <si>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</si>
  <si>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</si>
  <si>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</si>
  <si>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</si>
  <si>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</si>
  <si>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</si>
  <si>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</si>
  <si>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</si>
  <si>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</si>
  <si>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</si>
  <si>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</si>
  <si>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</si>
  <si>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</si>
  <si>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</si>
  <si>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</si>
  <si>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</si>
  <si>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</si>
  <si>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</si>
  <si>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</si>
  <si>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</si>
  <si>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</si>
  <si>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</si>
  <si>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</si>
  <si>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</si>
  <si>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</si>
  <si>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</si>
  <si>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</si>
  <si>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</si>
  <si>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</si>
  <si>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</si>
  <si>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</si>
  <si>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</si>
  <si>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</si>
  <si>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</si>
  <si>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</si>
  <si>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</si>
  <si>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</si>
  <si>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</si>
  <si>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</si>
  <si>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</si>
  <si>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</si>
  <si>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</si>
  <si>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</si>
  <si>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</si>
  <si>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</si>
  <si>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</si>
  <si>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</si>
  <si>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</si>
  <si>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</si>
  <si>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</si>
  <si>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</si>
  <si>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</si>
  <si>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</si>
  <si>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</si>
  <si>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</si>
  <si>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</si>
  <si>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</si>
  <si>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</si>
  <si>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</si>
  <si>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</si>
  <si>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</si>
  <si>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</si>
  <si>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</si>
  <si>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</si>
  <si>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</si>
  <si>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</si>
  <si>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</si>
  <si>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</si>
  <si>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</si>
  <si>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</si>
  <si>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</si>
  <si>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</si>
  <si>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</si>
  <si>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</si>
  <si>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</si>
  <si>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</si>
  <si>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</si>
  <si>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</si>
  <si>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</si>
  <si>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</si>
  <si>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</si>
  <si>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</si>
  <si>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</si>
  <si>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</si>
  <si>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</si>
  <si>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</si>
  <si>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</si>
  <si>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</si>
  <si>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</si>
  <si>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</si>
  <si>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</si>
  <si>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</si>
  <si>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</si>
  <si>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</si>
  <si>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</si>
  <si>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</si>
  <si>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</si>
  <si>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</si>
  <si>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</si>
  <si>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</si>
  <si>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</si>
  <si>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</si>
  <si>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</si>
  <si>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</si>
  <si>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</si>
  <si>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</si>
  <si>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</si>
  <si>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</si>
  <si>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</si>
  <si>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</si>
  <si>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</si>
  <si>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</si>
  <si>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</si>
  <si>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</si>
  <si>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</si>
  <si>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</si>
  <si>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</si>
  <si>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</si>
  <si>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</si>
  <si>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</si>
  <si>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</si>
  <si>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</si>
  <si>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</si>
  <si>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</si>
  <si>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</si>
  <si>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</si>
  <si>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</si>
  <si>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</si>
  <si>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</si>
  <si>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</si>
  <si>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</si>
  <si>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</si>
  <si>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</si>
  <si>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</si>
  <si>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</si>
  <si>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</si>
  <si>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</si>
  <si>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</si>
  <si>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</si>
  <si>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</si>
  <si>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</si>
  <si>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</si>
  <si>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</si>
  <si>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</si>
  <si>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</si>
  <si>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</si>
  <si>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</si>
  <si>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</si>
  <si>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</si>
  <si>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</si>
  <si>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</si>
  <si>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</si>
  <si>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</si>
  <si>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</si>
  <si>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</si>
  <si>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</si>
  <si>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</si>
  <si>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</si>
  <si>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</si>
  <si>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</si>
  <si>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</si>
  <si>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</si>
  <si>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</si>
  <si>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</si>
  <si>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</si>
  <si>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</si>
  <si>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</si>
  <si>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</si>
  <si>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</si>
  <si>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</si>
  <si>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</si>
  <si>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</si>
  <si>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</si>
  <si>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</si>
  <si>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</si>
  <si>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</si>
  <si>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</si>
  <si>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</si>
  <si>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</si>
  <si>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</si>
  <si>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</si>
  <si>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</si>
  <si>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</si>
  <si>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</si>
  <si>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</si>
  <si>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</si>
  <si>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</si>
  <si>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</si>
  <si>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</si>
  <si>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</si>
  <si>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</si>
  <si>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</si>
  <si>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</si>
  <si>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</si>
  <si>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</si>
  <si>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</si>
  <si>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</si>
  <si>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</si>
  <si>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</si>
  <si>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</si>
  <si>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</si>
  <si>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</si>
  <si>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</si>
  <si>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</si>
  <si>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</si>
  <si>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</si>
  <si>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</si>
  <si>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</si>
  <si>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</si>
  <si>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</si>
  <si>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</si>
  <si>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</si>
  <si>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</si>
  <si>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</si>
  <si>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</si>
  <si>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</si>
  <si>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</si>
  <si>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</si>
  <si>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</si>
  <si>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</si>
  <si>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</si>
  <si>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</si>
  <si>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</si>
  <si>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</si>
  <si>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</si>
  <si>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</si>
  <si>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</si>
  <si>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</si>
  <si>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</si>
  <si>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</si>
  <si>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</si>
  <si>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</si>
  <si>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</si>
  <si>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</si>
  <si>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</si>
  <si>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</si>
  <si>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</si>
  <si>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</si>
  <si>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</si>
  <si>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</si>
  <si>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</si>
  <si>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</si>
  <si>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</si>
  <si>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</si>
  <si>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</si>
  <si>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</si>
  <si>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</si>
  <si>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</si>
  <si>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</si>
  <si>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</si>
  <si>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</si>
  <si>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</si>
  <si>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</si>
  <si>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</si>
  <si>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</si>
  <si>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</si>
  <si>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</si>
  <si>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</si>
  <si>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</si>
  <si>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</si>
  <si>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</si>
  <si>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</si>
  <si>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</si>
  <si>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</si>
  <si>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</si>
  <si>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</si>
  <si>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</si>
  <si>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</si>
  <si>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</si>
  <si>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</si>
  <si>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</si>
  <si>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</si>
  <si>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</si>
  <si>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</si>
  <si>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</si>
  <si>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</si>
  <si>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</si>
  <si>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</si>
  <si>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</si>
  <si>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</si>
  <si>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</si>
  <si>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</si>
  <si>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</si>
  <si>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</si>
  <si>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</si>
  <si>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</si>
  <si>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</si>
  <si>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</si>
  <si>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</si>
  <si>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</si>
  <si>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</si>
  <si>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</si>
  <si>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</si>
  <si>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</si>
  <si>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</si>
  <si>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</si>
  <si>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</si>
  <si>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</si>
  <si>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</si>
  <si>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</si>
  <si>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</si>
  <si>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</si>
  <si>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</si>
  <si>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</si>
  <si>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</si>
  <si>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</si>
  <si>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</si>
  <si>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</si>
  <si>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</si>
  <si>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</si>
  <si>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</si>
  <si>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</si>
  <si>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</si>
  <si>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</si>
  <si>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</si>
  <si>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</si>
  <si>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</si>
  <si>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</si>
  <si>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</si>
  <si>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</si>
  <si>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</si>
  <si>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</si>
  <si>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</si>
  <si>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</si>
  <si>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</si>
  <si>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</si>
  <si>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</si>
  <si>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</si>
  <si>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</si>
  <si>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</si>
  <si>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</si>
  <si>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</si>
  <si>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</si>
  <si>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</si>
  <si>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</si>
  <si>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</si>
  <si>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</si>
  <si>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</si>
  <si>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</si>
  <si>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</si>
  <si>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</si>
  <si>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</si>
  <si>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</si>
  <si>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</si>
  <si>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</si>
  <si>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</si>
  <si>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</si>
  <si>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</si>
  <si>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</si>
  <si>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</si>
  <si>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</si>
  <si>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</si>
  <si>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</si>
  <si>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</si>
  <si>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</si>
  <si>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</si>
  <si>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</si>
  <si>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</si>
  <si>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</si>
  <si>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</si>
  <si>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</si>
  <si>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</si>
  <si>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</si>
  <si>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</si>
  <si>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</si>
  <si>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</si>
  <si>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</si>
  <si>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</si>
  <si>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</si>
  <si>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</si>
  <si>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</si>
  <si>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</si>
  <si>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</si>
  <si>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</si>
  <si>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</si>
  <si>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</si>
  <si>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</si>
  <si>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</si>
  <si>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</si>
  <si>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</si>
  <si>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</si>
  <si>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</si>
  <si>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</si>
  <si>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</si>
  <si>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</si>
  <si>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</si>
  <si>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</si>
  <si>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</si>
  <si>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</si>
  <si>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</si>
  <si>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</si>
  <si>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</si>
  <si>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</si>
  <si>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</si>
  <si>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</si>
  <si>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</si>
  <si>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</si>
  <si>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</si>
  <si>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</si>
  <si>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</si>
  <si>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</si>
  <si>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</si>
  <si>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</si>
  <si>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</si>
  <si>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</si>
  <si>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</si>
  <si>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</si>
  <si>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</si>
  <si>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</si>
  <si>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</si>
  <si>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</si>
  <si>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</si>
  <si>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</si>
  <si>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</si>
  <si>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</si>
  <si>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</si>
  <si>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</si>
  <si>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</si>
  <si>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</si>
  <si>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</si>
  <si>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</si>
  <si>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</si>
  <si>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</si>
  <si>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</si>
  <si>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</si>
  <si>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</si>
  <si>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</si>
  <si>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</si>
  <si>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</si>
  <si>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</si>
  <si>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</si>
  <si>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</si>
  <si>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</si>
  <si>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</si>
  <si>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</si>
  <si>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</si>
  <si>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</si>
  <si>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</si>
  <si>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</si>
  <si>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</si>
  <si>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</si>
  <si>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</si>
  <si>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</si>
  <si>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</si>
  <si>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</si>
  <si>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</si>
  <si>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</si>
  <si>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</si>
  <si>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</si>
  <si>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</si>
  <si>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</si>
  <si>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</si>
  <si>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</si>
  <si>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</si>
  <si>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</si>
  <si>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</si>
  <si>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</si>
  <si>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</si>
  <si>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</si>
  <si>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</si>
  <si>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</si>
  <si>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</si>
  <si>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</si>
  <si>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</si>
  <si>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</si>
  <si>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</si>
  <si>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</si>
  <si>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</si>
  <si>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</si>
  <si>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</si>
  <si>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</si>
  <si>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</si>
  <si>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</si>
  <si>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</si>
  <si>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</si>
  <si>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</si>
  <si>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</si>
  <si>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</si>
  <si>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</si>
  <si>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</si>
  <si>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</si>
  <si>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</si>
  <si>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</si>
  <si>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</si>
  <si>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</si>
  <si>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</si>
  <si>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</si>
  <si>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</si>
  <si>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</si>
  <si>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</si>
  <si>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</si>
  <si>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</si>
  <si>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</si>
  <si>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</si>
  <si>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</si>
  <si>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</si>
  <si>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</si>
  <si>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</si>
  <si>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</si>
  <si>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</si>
  <si>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</si>
  <si>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</si>
  <si>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</si>
  <si>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</si>
  <si>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</si>
  <si>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</si>
  <si>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</si>
  <si>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</si>
  <si>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</si>
  <si>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</si>
  <si>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</si>
  <si>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</si>
  <si>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</si>
  <si>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</si>
  <si>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</si>
  <si>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</si>
  <si>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</si>
  <si>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</si>
  <si>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</si>
  <si>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</si>
  <si>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</si>
  <si>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</si>
  <si>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</si>
  <si>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</si>
  <si>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</si>
  <si>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</si>
  <si>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</si>
  <si>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</si>
  <si>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</si>
  <si>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</si>
  <si>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</si>
  <si>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</si>
  <si>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</si>
  <si>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</si>
  <si>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</si>
  <si>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</si>
  <si>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</si>
  <si>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</si>
  <si>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</si>
  <si>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</si>
  <si>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</si>
  <si>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</si>
  <si>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</si>
  <si>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</si>
  <si>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</si>
  <si>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</si>
  <si>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</si>
  <si>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</si>
  <si>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</si>
  <si>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</si>
  <si>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</si>
  <si>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</si>
  <si>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</si>
  <si>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</si>
  <si>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</si>
  <si>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</si>
  <si>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</si>
  <si>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</si>
  <si>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</si>
  <si>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</si>
  <si>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</si>
  <si>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</si>
  <si>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</si>
  <si>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</si>
  <si>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</si>
  <si>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</si>
  <si>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</si>
  <si>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</si>
  <si>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</si>
  <si>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</si>
  <si>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</si>
  <si>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</si>
  <si>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</si>
  <si>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</si>
  <si>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</si>
  <si>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</si>
  <si>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</si>
  <si>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</si>
  <si>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</si>
  <si>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</si>
  <si>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</si>
  <si>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</si>
  <si>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</si>
  <si>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</si>
  <si>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</si>
  <si>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</si>
  <si>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</si>
  <si>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</si>
  <si>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</si>
  <si>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</si>
  <si>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</si>
  <si>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</si>
  <si>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</si>
  <si>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</si>
  <si>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</si>
  <si>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</si>
  <si>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</si>
  <si>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</si>
  <si>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</si>
  <si>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</si>
  <si>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</si>
  <si>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</si>
  <si>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</si>
  <si>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</si>
  <si>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</si>
  <si>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</si>
  <si>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</si>
  <si>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</si>
  <si>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</si>
  <si>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</si>
  <si>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</si>
  <si>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</si>
  <si>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</si>
  <si>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</si>
  <si>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</si>
  <si>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</si>
  <si>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</si>
  <si>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</si>
  <si>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</si>
  <si>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</si>
  <si>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</si>
  <si>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</si>
  <si>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</si>
  <si>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</si>
  <si>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</si>
  <si>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</si>
  <si>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</si>
  <si>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</si>
  <si>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</si>
  <si>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</si>
  <si>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</si>
  <si>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</si>
  <si>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</si>
  <si>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</si>
  <si>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</si>
  <si>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</si>
  <si>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</si>
  <si>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</si>
  <si>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</si>
  <si>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</si>
  <si>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</si>
  <si>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</si>
  <si>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</si>
  <si>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</si>
  <si>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</si>
  <si>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</si>
  <si>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</si>
  <si>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</si>
  <si>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</si>
  <si>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</si>
  <si>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</si>
  <si>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</si>
  <si>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</si>
  <si>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</si>
  <si>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</si>
  <si>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</si>
  <si>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</si>
  <si>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</si>
  <si>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</si>
  <si>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</si>
  <si>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</si>
  <si>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</si>
  <si>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</si>
  <si>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</si>
  <si>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</si>
  <si>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</si>
  <si>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</si>
  <si>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</si>
  <si>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</si>
  <si>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</si>
  <si>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</si>
  <si>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</si>
  <si>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</si>
  <si>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</si>
  <si>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</si>
  <si>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</si>
  <si>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</si>
  <si>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</si>
  <si>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</si>
  <si>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</si>
  <si>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</si>
  <si>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</si>
  <si>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</si>
  <si>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</si>
  <si>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</si>
  <si>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</si>
  <si>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</si>
  <si>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</si>
  <si>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</si>
  <si>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</si>
  <si>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</si>
  <si>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</si>
  <si>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</si>
  <si>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</si>
  <si>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</si>
  <si>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</si>
  <si>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</si>
  <si>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</si>
  <si>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</si>
  <si>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</si>
  <si>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</si>
  <si>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</si>
  <si>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</si>
  <si>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</si>
  <si>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</si>
  <si>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</si>
  <si>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</si>
  <si>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</si>
  <si>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</si>
  <si>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</si>
  <si>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</si>
  <si>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</si>
  <si>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</si>
  <si>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</si>
  <si>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</si>
  <si>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</si>
  <si>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</si>
  <si>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</si>
  <si>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</si>
  <si>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</si>
  <si>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</si>
  <si>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</si>
  <si>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</si>
  <si>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</si>
  <si>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</si>
  <si>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</si>
  <si>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</si>
  <si>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</si>
  <si>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</si>
  <si>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</si>
  <si>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</si>
  <si>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</si>
  <si>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</si>
  <si>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</si>
  <si>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</si>
  <si>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</si>
  <si>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</si>
  <si>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</si>
  <si>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</si>
  <si>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</si>
  <si>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</si>
  <si>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</si>
  <si>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</si>
  <si>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</si>
  <si>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</si>
  <si>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</si>
  <si>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</si>
  <si>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</si>
  <si>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</si>
  <si>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</si>
  <si>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</si>
  <si>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</si>
  <si>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</si>
  <si>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</si>
  <si>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</si>
  <si>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</si>
  <si>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</si>
  <si>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</si>
  <si>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</si>
  <si>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</si>
  <si>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</si>
  <si>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</si>
  <si>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</si>
  <si>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</si>
  <si>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</si>
  <si>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</si>
  <si>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</si>
  <si>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</si>
  <si>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</si>
  <si>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</si>
  <si>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</si>
  <si>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</si>
  <si>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</si>
  <si>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</si>
  <si>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</si>
  <si>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</si>
  <si>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</si>
  <si>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</si>
  <si>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</si>
  <si>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</si>
  <si>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</si>
  <si>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</si>
  <si>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</si>
  <si>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</si>
  <si>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</si>
  <si>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</si>
  <si>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</si>
  <si>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</si>
  <si>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</si>
  <si>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</si>
  <si>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</si>
  <si>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</si>
  <si>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</si>
  <si>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</si>
  <si>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</si>
  <si>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</si>
  <si>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</si>
  <si>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</si>
  <si>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</si>
  <si>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</si>
  <si>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</si>
  <si>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</si>
  <si>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</si>
  <si>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</si>
  <si>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</si>
  <si>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</si>
  <si>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</si>
  <si>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</si>
  <si>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</si>
  <si>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</si>
  <si>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</si>
  <si>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</si>
  <si>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</si>
  <si>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</si>
  <si>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</si>
  <si>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</si>
  <si>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</si>
  <si>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</si>
  <si>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</si>
  <si>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</si>
  <si>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</si>
  <si>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</si>
  <si>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</si>
  <si>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</si>
  <si>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</si>
  <si>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</si>
  <si>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</si>
  <si>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</si>
  <si>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</si>
  <si>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</si>
  <si>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</si>
  <si>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</si>
  <si>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</si>
  <si>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</si>
  <si>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</si>
  <si>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</si>
  <si>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</si>
  <si>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</si>
  <si>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</si>
  <si>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</si>
  <si>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</si>
  <si>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</si>
  <si>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</si>
  <si>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</si>
  <si>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</si>
  <si>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</si>
  <si>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</si>
  <si>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</si>
  <si>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</si>
  <si>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</si>
  <si>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</si>
  <si>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</si>
  <si>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</si>
  <si>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</si>
  <si>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</si>
  <si>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</si>
  <si>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</si>
  <si>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</si>
  <si>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</si>
  <si>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</si>
  <si>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</si>
  <si>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</si>
  <si>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</si>
  <si>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</si>
  <si>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</si>
  <si>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</si>
  <si>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</si>
  <si>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</si>
  <si>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</si>
  <si>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</si>
  <si>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</si>
  <si>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</si>
  <si>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</si>
  <si>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</si>
  <si>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</si>
  <si>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</si>
  <si>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</si>
  <si>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</si>
  <si>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</si>
  <si>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</si>
  <si>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</si>
  <si>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</si>
  <si>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</si>
  <si>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</si>
  <si>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</si>
  <si>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</si>
  <si>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</si>
  <si>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</si>
  <si>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</si>
  <si>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</si>
  <si>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</si>
  <si>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</si>
  <si>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</si>
  <si>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</si>
  <si>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</si>
  <si>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</si>
  <si>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</si>
  <si>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</si>
  <si>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</si>
  <si>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</si>
  <si>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</si>
  <si>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</si>
  <si>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</si>
  <si>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</si>
  <si>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</si>
  <si>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</si>
  <si>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</si>
  <si>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</si>
  <si>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</si>
  <si>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</si>
  <si>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</si>
  <si>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</si>
  <si>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</si>
  <si>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</si>
  <si>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</si>
  <si>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</si>
  <si>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</si>
  <si>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</si>
  <si>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</si>
  <si>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</si>
  <si>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</si>
  <si>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</si>
  <si>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</si>
  <si>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</si>
  <si>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</si>
  <si>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</si>
  <si>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</si>
  <si>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</si>
  <si>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</si>
  <si>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</si>
  <si>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</si>
  <si>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</si>
  <si>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</si>
  <si>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</si>
  <si>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</si>
  <si>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</si>
  <si>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</si>
  <si>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</si>
  <si>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</si>
  <si>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</si>
  <si>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</si>
  <si>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</si>
  <si>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</si>
  <si>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</si>
  <si>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</si>
  <si>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</si>
  <si>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</si>
  <si>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</si>
  <si>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</si>
  <si>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</si>
  <si>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</si>
  <si>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</si>
  <si>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</si>
  <si>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</si>
  <si>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</si>
  <si>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</si>
  <si>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</si>
  <si>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</si>
  <si>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</si>
  <si>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</si>
  <si>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</si>
  <si>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</si>
  <si>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</si>
  <si>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</si>
  <si>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</si>
  <si>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</si>
  <si>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</si>
  <si>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</si>
  <si>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</si>
  <si>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</si>
  <si>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</si>
  <si>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</si>
  <si>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</si>
  <si>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</si>
  <si>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</si>
  <si>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</si>
  <si>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</si>
  <si>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</si>
  <si>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</si>
  <si>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</si>
  <si>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</si>
  <si>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</si>
  <si>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</si>
  <si>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</si>
  <si>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</si>
  <si>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</si>
  <si>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</si>
  <si>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</si>
  <si>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</si>
  <si>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</si>
  <si>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</si>
  <si>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</si>
  <si>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</si>
  <si>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</si>
  <si>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</si>
  <si>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</si>
  <si>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</si>
  <si>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</si>
  <si>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</si>
  <si>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</si>
  <si>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</si>
  <si>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</si>
  <si>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</si>
  <si>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</si>
  <si>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</si>
  <si>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</si>
  <si>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</si>
  <si>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</si>
  <si>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</si>
  <si>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</si>
  <si>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</si>
  <si>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</si>
  <si>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</si>
  <si>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</si>
  <si>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</si>
  <si>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</si>
  <si>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</si>
  <si>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</si>
  <si>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</si>
  <si>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</si>
  <si>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</si>
  <si>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</si>
  <si>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</si>
  <si>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</si>
  <si>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</si>
  <si>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</si>
  <si>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</si>
  <si>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</si>
  <si>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</si>
  <si>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</si>
  <si>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</si>
  <si>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</si>
  <si>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</si>
  <si>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</si>
  <si>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</si>
  <si>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</si>
  <si>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</si>
  <si>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</si>
  <si>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</si>
  <si>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</si>
  <si>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</si>
  <si>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</si>
  <si>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</si>
  <si>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</si>
  <si>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</si>
  <si>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</si>
  <si>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</si>
  <si>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</si>
  <si>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</si>
  <si>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</si>
  <si>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</si>
  <si>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</si>
  <si>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</si>
  <si>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</si>
  <si>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</si>
  <si>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</si>
  <si>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</si>
  <si>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</si>
  <si>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</si>
  <si>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</si>
  <si>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</si>
  <si>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</si>
  <si>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</si>
  <si>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</si>
  <si>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</si>
  <si>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</si>
  <si>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</si>
  <si>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</si>
  <si>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</si>
  <si>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</si>
  <si>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</si>
  <si>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</si>
  <si>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</si>
  <si>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</si>
  <si>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</si>
  <si>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</si>
  <si>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</si>
  <si>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</si>
  <si>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</si>
  <si>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</si>
  <si>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</si>
  <si>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</si>
  <si>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</si>
  <si>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</si>
  <si>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</si>
  <si>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</si>
  <si>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</si>
  <si>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</si>
  <si>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</si>
  <si>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</si>
  <si>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</si>
  <si>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</si>
  <si>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</si>
  <si>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</si>
  <si>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</si>
  <si>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</si>
  <si>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</si>
  <si>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</si>
  <si>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</si>
  <si>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</si>
  <si>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</si>
  <si>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</si>
  <si>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</si>
  <si>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</si>
  <si>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</si>
  <si>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</si>
  <si>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</si>
  <si>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</si>
  <si>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</si>
  <si>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</si>
  <si>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</si>
  <si>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</si>
  <si>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</si>
  <si>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</si>
  <si>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</si>
  <si>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</si>
  <si>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</si>
  <si>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</si>
  <si>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</si>
  <si>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</si>
  <si>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</si>
  <si>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</si>
  <si>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</si>
  <si>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</si>
  <si>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</si>
  <si>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</si>
  <si>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</si>
  <si>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</si>
  <si>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</si>
  <si>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</si>
  <si>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</si>
  <si>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</si>
  <si>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</si>
  <si>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</si>
  <si>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</si>
  <si>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</si>
  <si>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</si>
  <si>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</si>
  <si>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</si>
  <si>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</si>
  <si>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</si>
  <si>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</si>
  <si>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</si>
  <si>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</si>
  <si>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</si>
  <si>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</si>
  <si>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</si>
  <si>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</si>
  <si>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</si>
  <si>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</si>
  <si>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</si>
  <si>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</si>
  <si>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</si>
  <si>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</si>
  <si>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</si>
  <si>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</si>
  <si>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</si>
  <si>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</si>
  <si>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</si>
  <si>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</si>
  <si>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</si>
  <si>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</si>
  <si>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</si>
  <si>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</si>
  <si>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</si>
  <si>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</si>
  <si>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</si>
  <si>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</si>
  <si>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</si>
  <si>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</si>
  <si>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</si>
  <si>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</si>
  <si>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</si>
  <si>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</si>
  <si>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</si>
  <si>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</si>
  <si>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</si>
  <si>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</si>
  <si>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</si>
  <si>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</si>
  <si>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</si>
  <si>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</si>
  <si>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</si>
  <si>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</si>
  <si>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</si>
  <si>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</si>
  <si>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</si>
  <si>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</si>
  <si>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</si>
  <si>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</si>
  <si>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</si>
  <si>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</si>
  <si>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</si>
  <si>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</si>
  <si>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</si>
  <si>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</si>
  <si>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</si>
  <si>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</si>
  <si>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</si>
  <si>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</si>
  <si>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</si>
  <si>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</si>
  <si>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</si>
  <si>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</si>
  <si>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</si>
  <si>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</si>
  <si>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</si>
  <si>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</si>
  <si>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</si>
  <si>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</si>
  <si>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</si>
  <si>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</si>
  <si>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</si>
  <si>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</si>
  <si>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</si>
  <si>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</si>
  <si>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</si>
  <si>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</si>
  <si>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</si>
  <si>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</si>
  <si>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</si>
  <si>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</si>
  <si>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</si>
  <si>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</si>
  <si>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</si>
  <si>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</si>
  <si>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</si>
  <si>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</si>
  <si>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</si>
  <si>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</si>
  <si>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</si>
  <si>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</si>
  <si>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</si>
  <si>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</si>
  <si>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</si>
  <si>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</si>
  <si>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</si>
  <si>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</si>
  <si>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</si>
  <si>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</si>
  <si>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</si>
  <si>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</si>
  <si>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</si>
  <si>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</si>
  <si>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</si>
  <si>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</si>
  <si>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</si>
  <si>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</si>
  <si>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</si>
  <si>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</si>
  <si>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</si>
  <si>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</si>
  <si>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</si>
  <si>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</si>
  <si>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</si>
  <si>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</si>
  <si>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</si>
  <si>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</si>
  <si>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</si>
  <si>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</si>
  <si>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</si>
  <si>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</si>
  <si>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</si>
  <si>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</si>
  <si>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</si>
  <si>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</si>
  <si>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</si>
  <si>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</si>
  <si>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</si>
  <si>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</si>
  <si>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</si>
  <si>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</si>
  <si>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</si>
  <si>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</si>
  <si>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</si>
  <si>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</si>
  <si>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</si>
  <si>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</si>
  <si>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</si>
  <si>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</si>
  <si>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</si>
  <si>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</si>
  <si>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</si>
  <si>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</si>
  <si>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</si>
  <si>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</si>
  <si>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</si>
  <si>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</si>
  <si>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</si>
  <si>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</si>
  <si>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</si>
  <si>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</si>
  <si>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</si>
  <si>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</si>
  <si>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</si>
  <si>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</si>
  <si>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</si>
  <si>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</si>
  <si>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</si>
  <si>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</si>
  <si>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</si>
  <si>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</si>
  <si>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</si>
  <si>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</si>
  <si>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</si>
  <si>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</si>
  <si>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</si>
  <si>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</si>
  <si>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</si>
  <si>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</si>
  <si>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</si>
  <si>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</si>
  <si>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</si>
  <si>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</si>
  <si>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</si>
  <si>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</si>
  <si>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</si>
  <si>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</si>
  <si>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</si>
  <si>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</si>
  <si>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</si>
  <si>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</si>
  <si>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</si>
  <si>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</si>
  <si>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</si>
  <si>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</si>
  <si>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</si>
  <si>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</si>
  <si>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</si>
  <si>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</si>
  <si>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</si>
  <si>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</si>
  <si>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</si>
  <si>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</si>
  <si>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</si>
  <si>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</si>
  <si>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</si>
  <si>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</si>
  <si>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</si>
  <si>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</si>
  <si>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</si>
  <si>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</si>
  <si>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</si>
  <si>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</si>
  <si>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</si>
  <si>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</si>
  <si>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</si>
  <si>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</si>
  <si>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</si>
  <si>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</si>
  <si>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</si>
  <si>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</si>
  <si>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</si>
  <si>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</si>
  <si>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</si>
  <si>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</si>
  <si>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</si>
  <si>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</si>
  <si>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</si>
  <si>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</si>
  <si>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</si>
  <si>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</si>
  <si>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</si>
  <si>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</si>
  <si>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</si>
  <si>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</si>
  <si>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</si>
  <si>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</si>
  <si>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</si>
  <si>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</si>
  <si>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</si>
  <si>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</si>
  <si>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</si>
  <si>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</si>
  <si>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</si>
  <si>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</si>
  <si>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</si>
  <si>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</si>
  <si>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</si>
  <si>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</si>
  <si>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</si>
  <si>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</si>
  <si>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</si>
  <si>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</si>
  <si>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</si>
  <si>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</si>
  <si>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</si>
  <si>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</si>
  <si>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</si>
  <si>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</si>
  <si>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</si>
  <si>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</si>
  <si>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</si>
  <si>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</si>
  <si>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</si>
  <si>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</si>
  <si>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</si>
  <si>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</si>
  <si>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</si>
  <si>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</si>
  <si>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</si>
  <si>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</si>
  <si>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</si>
  <si>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</si>
  <si>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</si>
  <si>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</si>
  <si>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</si>
  <si>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</si>
  <si>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</si>
  <si>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</si>
  <si>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</si>
  <si>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</si>
  <si>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</si>
  <si>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</si>
  <si>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</si>
  <si>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</si>
  <si>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</si>
  <si>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</si>
  <si>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</si>
  <si>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</si>
  <si>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</si>
  <si>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</si>
  <si>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</si>
  <si>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</si>
  <si>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</si>
  <si>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</si>
  <si>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</si>
  <si>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</si>
  <si>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</si>
  <si>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</si>
  <si>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</si>
  <si>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</si>
  <si>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</si>
  <si>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</si>
  <si>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</si>
  <si>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</si>
  <si>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</si>
  <si>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</si>
  <si>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</si>
  <si>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</si>
  <si>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</si>
  <si>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</si>
  <si>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</si>
  <si>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</si>
  <si>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</si>
  <si>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</si>
  <si>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</si>
  <si>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</si>
  <si>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</si>
  <si>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</si>
  <si>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</si>
  <si>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</si>
  <si>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</si>
  <si>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</si>
  <si>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</si>
  <si>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</si>
  <si>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</si>
  <si>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</si>
  <si>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</si>
  <si>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</si>
  <si>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</si>
  <si>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</si>
  <si>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</si>
  <si>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</si>
  <si>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</si>
  <si>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</si>
  <si>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</si>
  <si>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</si>
  <si>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</si>
  <si>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</si>
  <si>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</si>
  <si>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</si>
  <si>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</si>
  <si>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</si>
  <si>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</si>
  <si>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</si>
  <si>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</si>
  <si>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</si>
  <si>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</si>
  <si>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</si>
  <si>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</si>
  <si>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</si>
  <si>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</si>
  <si>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</si>
  <si>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</si>
  <si>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</si>
  <si>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</si>
  <si>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</si>
  <si>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</si>
  <si>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</si>
  <si>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</si>
  <si>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</si>
  <si>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</si>
  <si>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</si>
  <si>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</si>
  <si>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</si>
  <si>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</si>
  <si>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</si>
  <si>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</si>
  <si>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</si>
  <si>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</si>
  <si>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</si>
  <si>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</si>
  <si>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</si>
  <si>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</si>
  <si>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</si>
  <si>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</si>
  <si>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</si>
  <si>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</si>
  <si>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</si>
  <si>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</si>
  <si>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</si>
  <si>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</si>
  <si>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</si>
  <si>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</si>
  <si>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</si>
  <si>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</si>
  <si>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</si>
  <si>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</si>
  <si>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</si>
  <si>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</si>
  <si>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</si>
  <si>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</si>
  <si>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</si>
  <si>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</si>
  <si>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</si>
  <si>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</si>
  <si>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</si>
  <si>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</si>
  <si>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</si>
  <si>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</si>
  <si>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</si>
  <si>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</si>
  <si>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</si>
  <si>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</si>
  <si>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</si>
  <si>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</si>
  <si>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</si>
  <si>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</si>
  <si>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</si>
  <si>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</si>
  <si>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</si>
  <si>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</si>
  <si>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</si>
  <si>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</si>
  <si>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</si>
  <si>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</si>
  <si>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</si>
  <si>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</si>
  <si>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</si>
  <si>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</si>
  <si>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</si>
  <si>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</si>
  <si>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</si>
  <si>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</si>
  <si>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</si>
  <si>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</si>
  <si>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</si>
  <si>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</si>
  <si>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</si>
  <si>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</si>
  <si>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</si>
  <si>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</si>
  <si>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</si>
  <si>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</si>
  <si>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</si>
  <si>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</si>
  <si>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</si>
  <si>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</si>
  <si>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</si>
  <si>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</si>
  <si>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</si>
  <si>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</si>
  <si>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</si>
  <si>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</si>
  <si>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</si>
  <si>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</si>
  <si>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</si>
  <si>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</si>
  <si>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</si>
  <si>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</si>
  <si>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</si>
  <si>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</si>
  <si>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</si>
  <si>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</si>
  <si>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</si>
  <si>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</si>
  <si>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</si>
  <si>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</si>
  <si>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</si>
  <si>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</si>
  <si>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</si>
  <si>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</si>
  <si>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</si>
  <si>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</si>
  <si>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</si>
  <si>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</si>
  <si>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</si>
  <si>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</si>
  <si>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</si>
  <si>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</si>
  <si>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</si>
  <si>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</si>
  <si>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</si>
  <si>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</si>
  <si>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</si>
  <si>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</si>
  <si>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</si>
  <si>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</si>
  <si>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</si>
  <si>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</si>
  <si>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</si>
  <si>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</si>
  <si>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</si>
  <si>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</si>
  <si>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</si>
  <si>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</si>
  <si>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</si>
  <si>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</si>
  <si>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</si>
  <si>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</si>
  <si>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</si>
  <si>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</si>
  <si>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</si>
  <si>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</si>
  <si>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</si>
  <si>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</si>
  <si>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</si>
  <si>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</si>
  <si>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</si>
  <si>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</si>
  <si>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</si>
  <si>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</si>
  <si>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</si>
  <si>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</si>
  <si>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</si>
  <si>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</si>
  <si>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</si>
  <si>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</si>
  <si>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</si>
  <si>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</si>
  <si>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</si>
  <si>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</si>
  <si>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</si>
  <si>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</si>
  <si>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</si>
  <si>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</si>
  <si>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</si>
  <si>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</si>
  <si>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</si>
  <si>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</si>
  <si>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</si>
  <si>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</si>
  <si>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</si>
  <si>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</si>
  <si>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</si>
  <si>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</si>
  <si>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</si>
  <si>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</si>
  <si>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</si>
  <si>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</si>
  <si>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</si>
  <si>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</si>
  <si>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</si>
  <si>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</si>
  <si>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</si>
  <si>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</si>
  <si>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</si>
  <si>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</si>
  <si>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</si>
  <si>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</si>
  <si>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</si>
  <si>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</si>
  <si>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</si>
  <si>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</si>
  <si>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</si>
  <si>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</si>
  <si>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</si>
  <si>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</si>
  <si>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</si>
  <si>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</si>
  <si>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</si>
  <si>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</si>
  <si>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</si>
  <si>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</si>
  <si>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</si>
  <si>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</si>
  <si>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</si>
  <si>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</si>
  <si>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</si>
  <si>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</si>
  <si>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</si>
  <si>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</si>
  <si>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</si>
  <si>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</si>
  <si>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</si>
  <si>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</si>
  <si>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</si>
  <si>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</si>
  <si>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</si>
  <si>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</si>
  <si>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</si>
  <si>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</si>
  <si>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</si>
  <si>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</si>
  <si>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</si>
  <si>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</si>
  <si>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</si>
  <si>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</si>
  <si>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</si>
  <si>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</si>
  <si>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</si>
  <si>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</si>
  <si>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</si>
  <si>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</si>
  <si>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</si>
  <si>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</si>
  <si>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</si>
  <si>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</si>
  <si>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</si>
  <si>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</si>
  <si>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</si>
  <si>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</si>
  <si>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</si>
  <si>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</si>
  <si>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</si>
  <si>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</si>
  <si>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</si>
  <si>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</si>
  <si>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</si>
  <si>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</si>
  <si>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</si>
  <si>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</si>
  <si>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</si>
  <si>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</si>
  <si>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</si>
  <si>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</si>
  <si>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</si>
  <si>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</si>
  <si>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</si>
  <si>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</si>
  <si>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</si>
  <si>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</si>
  <si>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</si>
  <si>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</si>
  <si>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</si>
  <si>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</si>
  <si>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</si>
  <si>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</si>
  <si>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</si>
  <si>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</si>
  <si>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</si>
  <si>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</si>
  <si>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</si>
  <si>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</si>
  <si>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</si>
  <si>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</si>
  <si>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</si>
  <si>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</si>
  <si>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</si>
  <si>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</si>
  <si>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</si>
  <si>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</si>
  <si>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</si>
  <si>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</si>
  <si>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</si>
  <si>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</si>
  <si>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</si>
  <si>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</si>
  <si>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</si>
  <si>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</si>
  <si>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</si>
  <si>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</si>
  <si>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</si>
  <si>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</si>
  <si>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</si>
  <si>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</si>
  <si>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</si>
  <si>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</si>
  <si>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</si>
  <si>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</si>
  <si>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</si>
  <si>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</si>
  <si>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</si>
  <si>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</si>
  <si>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</si>
  <si>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</si>
  <si>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</si>
  <si>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</si>
  <si>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</si>
  <si>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</si>
  <si>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</si>
  <si>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</si>
  <si>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</si>
  <si>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</si>
  <si>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</si>
  <si>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</si>
  <si>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</si>
  <si>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</si>
  <si>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</si>
  <si>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</si>
  <si>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</si>
  <si>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</si>
  <si>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</si>
  <si>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</si>
  <si>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</si>
  <si>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</si>
  <si>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</si>
  <si>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</si>
  <si>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</si>
  <si>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</si>
  <si>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</si>
  <si>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</si>
  <si>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</si>
  <si>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</si>
  <si>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</si>
  <si>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</si>
  <si>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</si>
  <si>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</si>
  <si>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</si>
  <si>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</si>
  <si>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</si>
  <si>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</si>
  <si>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</si>
  <si>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</si>
  <si>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</si>
  <si>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</si>
  <si>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</si>
  <si>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</si>
  <si>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</si>
  <si>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</si>
  <si>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</si>
  <si>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</si>
  <si>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</si>
  <si>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</si>
  <si>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</si>
  <si>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</si>
  <si>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</si>
  <si>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</si>
  <si>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</si>
  <si>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</si>
  <si>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</si>
  <si>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</si>
  <si>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</si>
  <si>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</si>
  <si>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</si>
  <si>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</si>
  <si>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</si>
  <si>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</si>
  <si>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</si>
  <si>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</si>
  <si>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</si>
  <si>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</si>
  <si>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</si>
  <si>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</si>
  <si>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</si>
  <si>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</si>
  <si>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</si>
  <si>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</si>
  <si>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</si>
  <si>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</si>
  <si>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</si>
  <si>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</si>
  <si>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</si>
  <si>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</si>
  <si>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</si>
  <si>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</si>
  <si>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</si>
  <si>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</si>
  <si>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</si>
  <si>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</si>
  <si>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</si>
  <si>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</si>
  <si>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</si>
  <si>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</si>
  <si>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</si>
  <si>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</si>
  <si>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</si>
  <si>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</si>
  <si>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</si>
  <si>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</si>
  <si>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</si>
  <si>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</si>
  <si>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</si>
  <si>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</si>
  <si>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</si>
  <si>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</si>
  <si>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</si>
  <si>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</si>
  <si>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</si>
  <si>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</si>
  <si>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</si>
  <si>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</si>
  <si>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</si>
  <si>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</si>
  <si>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</si>
  <si>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</si>
  <si>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</si>
  <si>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</si>
  <si>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</si>
  <si>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</si>
  <si>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</si>
  <si>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</si>
  <si>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</si>
  <si>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</si>
  <si>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</si>
  <si>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</si>
  <si>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</si>
  <si>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</si>
  <si>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</si>
  <si>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</si>
  <si>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</si>
  <si>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</si>
  <si>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</si>
  <si>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</si>
  <si>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</si>
  <si>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</si>
  <si>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</si>
  <si>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</si>
  <si>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</si>
  <si>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</si>
  <si>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</si>
  <si>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</si>
  <si>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</si>
  <si>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</si>
  <si>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</si>
  <si>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</si>
  <si>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</si>
  <si>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</si>
  <si>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</si>
  <si>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</si>
  <si>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</si>
  <si>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</si>
  <si>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</si>
  <si>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</si>
  <si>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</si>
  <si>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</si>
  <si>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</si>
  <si>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</si>
  <si>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</si>
  <si>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</si>
  <si>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</si>
  <si>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</si>
  <si>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</si>
  <si>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</si>
  <si>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</si>
  <si>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</si>
  <si>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</si>
  <si>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</si>
  <si>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</si>
  <si>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</si>
  <si>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</si>
  <si>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</si>
  <si>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</si>
  <si>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</si>
  <si>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</si>
  <si>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</si>
  <si>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</si>
  <si>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</si>
  <si>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</si>
  <si>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</si>
  <si>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</si>
  <si>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</si>
  <si>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</si>
  <si>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</si>
  <si>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</si>
  <si>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</si>
  <si>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</si>
  <si>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</si>
  <si>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</si>
  <si>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</si>
  <si>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</si>
  <si>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</si>
  <si>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</si>
  <si>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</si>
  <si>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</si>
  <si>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</si>
  <si>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</si>
  <si>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</si>
  <si>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</si>
  <si>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</si>
  <si>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</si>
  <si>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</si>
  <si>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</si>
  <si>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</si>
  <si>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</si>
  <si>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</si>
  <si>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t>ОУ "Неофит Рилски", гр. Килифарево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</si>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</sst>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0" fillId="39" borderId="91" xfId="58" applyFont="1" applyFill="1" applyBorder="1" applyAlignment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49" fontId="297" fillId="39" borderId="13" xfId="58" applyNumberFormat="1" applyFont="1" applyFill="1" applyBorder="1" applyAlignment="1" applyProtection="1">
      <alignment horizontal="center" vertical="center" wrapText="1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45" borderId="23" xfId="58" applyNumberFormat="1" applyFont="1" applyFill="1" applyBorder="1" applyAlignment="1" applyProtection="1">
      <alignment horizontal="center" vertical="center"/>
      <protection/>
    </xf>
    <xf numFmtId="188" fontId="242" fillId="45" borderId="92" xfId="58" applyNumberFormat="1" applyFont="1" applyFill="1" applyBorder="1" applyAlignment="1" applyProtection="1">
      <alignment horizontal="center" vertical="center"/>
      <protection/>
    </xf>
    <xf numFmtId="188" fontId="242" fillId="45" borderId="177" xfId="58" applyNumberFormat="1" applyFont="1" applyFill="1" applyBorder="1" applyAlignment="1" applyProtection="1">
      <alignment horizontal="center" vertical="center"/>
      <protection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0" fillId="39" borderId="26" xfId="58" applyFont="1" applyFill="1" applyBorder="1" applyAlignment="1">
      <alignment vertical="center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70" fillId="39" borderId="0" xfId="58" applyNumberFormat="1" applyFont="1" applyFill="1" applyAlignment="1">
      <alignment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9" fillId="39" borderId="26" xfId="62" applyFont="1" applyFill="1" applyBorder="1" applyAlignment="1" applyProtection="1">
      <alignment horizontal="center"/>
      <protection/>
    </xf>
    <xf numFmtId="0" fontId="319" fillId="39" borderId="0" xfId="62" applyFont="1" applyFill="1" applyBorder="1" applyAlignment="1" applyProtection="1">
      <alignment horizontal="center"/>
      <protection/>
    </xf>
    <xf numFmtId="0" fontId="319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9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58" applyFont="1" applyFill="1" applyBorder="1" applyAlignment="1" applyProtection="1">
      <alignment horizontal="center" vertical="center"/>
      <protection/>
    </xf>
    <xf numFmtId="0" fontId="320" fillId="52" borderId="15" xfId="58" applyFont="1" applyFill="1" applyBorder="1" applyAlignment="1" applyProtection="1">
      <alignment horizontal="center" vertical="center"/>
      <protection/>
    </xf>
    <xf numFmtId="0" fontId="320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1" fillId="5" borderId="25" xfId="58" applyFont="1" applyFill="1" applyBorder="1" applyAlignment="1">
      <alignment horizontal="left" vertical="center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1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3" fontId="324" fillId="32" borderId="109" xfId="58" applyNumberFormat="1" applyFont="1" applyFill="1" applyBorder="1" applyAlignment="1" applyProtection="1">
      <alignment horizontal="center" vertical="center"/>
      <protection locked="0"/>
    </xf>
    <xf numFmtId="3" fontId="324" fillId="32" borderId="25" xfId="58" applyNumberFormat="1" applyFont="1" applyFill="1" applyBorder="1" applyAlignment="1" applyProtection="1">
      <alignment horizontal="center" vertical="center"/>
      <protection locked="0"/>
    </xf>
    <xf numFmtId="3" fontId="324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4" sqref="N4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ОУ "Неофит Рилски", гр. Килифарево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981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68" t="s">
        <v>984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986</v>
      </c>
      <c r="O6" s="997"/>
      <c r="P6" s="1034">
        <f>OTCHET!F9</f>
        <v>44926</v>
      </c>
      <c r="Q6" s="1033" t="s">
        <v>986</v>
      </c>
      <c r="R6" s="1035"/>
      <c r="S6" s="1669">
        <f>+Q4</f>
        <v>2022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0" t="s">
        <v>963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673" t="s">
        <v>964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1001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9" t="s">
        <v>1982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2" t="s">
        <v>1981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9" t="s">
        <v>1003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1005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1007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9" t="s">
        <v>1009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1011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1013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5" t="s">
        <v>1983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1016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6" t="s">
        <v>1019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9" t="s">
        <v>1021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5" t="s">
        <v>1023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1025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8" t="s">
        <v>1032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1" t="s">
        <v>1034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4" t="s">
        <v>1036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7" t="s">
        <v>1038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8" t="s">
        <v>1040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6" t="s">
        <v>1043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9" t="s">
        <v>1045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9" t="s">
        <v>1046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2085</v>
      </c>
      <c r="G45" s="1109">
        <f>+IF($P$2=0,$Q45,0)</f>
        <v>2085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2085</v>
      </c>
      <c r="O45" s="1086"/>
      <c r="P45" s="1108">
        <f>+ROUND(OTCHET!E139,0)</f>
        <v>2085</v>
      </c>
      <c r="Q45" s="1109">
        <f>+ROUND(OTCHET!L139,0)</f>
        <v>2085</v>
      </c>
      <c r="R45" s="1035"/>
      <c r="S45" s="1685" t="s">
        <v>1048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2085</v>
      </c>
      <c r="G46" s="1115">
        <f>+ROUND(+SUM(G42:G45),0)</f>
        <v>2085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2085</v>
      </c>
      <c r="O46" s="1086"/>
      <c r="P46" s="1114">
        <f>+ROUND(+SUM(P42:P45),0)</f>
        <v>2085</v>
      </c>
      <c r="Q46" s="1115">
        <f>+ROUND(+SUM(Q42:Q45),0)</f>
        <v>2085</v>
      </c>
      <c r="R46" s="1035"/>
      <c r="S46" s="1688" t="s">
        <v>1050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2085</v>
      </c>
      <c r="G48" s="1189">
        <f>+ROUND(G23+G28+G35+G40+G46,0)</f>
        <v>2085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2085</v>
      </c>
      <c r="O48" s="1191"/>
      <c r="P48" s="1188">
        <f>+ROUND(P23+P28+P35+P40+P46,0)</f>
        <v>2085</v>
      </c>
      <c r="Q48" s="1189">
        <f>+ROUND(Q23+Q28+Q35+Q40+Q46,0)</f>
        <v>2085</v>
      </c>
      <c r="R48" s="1035"/>
      <c r="S48" s="1700" t="s">
        <v>1052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123974</v>
      </c>
      <c r="G51" s="1091">
        <f>+IF($P$2=0,$Q51,0)</f>
        <v>112368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112368</v>
      </c>
      <c r="O51" s="1086"/>
      <c r="P51" s="1090">
        <f>+ROUND(OTCHET!E205-SUM(OTCHET!E217:E219)+OTCHET!E271+IF(+OR(OTCHET!$F$12=5500,OTCHET!$F$12=5600),0,+OTCHET!E297),0)</f>
        <v>123974</v>
      </c>
      <c r="Q51" s="1091">
        <f>+ROUND(OTCHET!L205-SUM(OTCHET!L217:L219)+OTCHET!L271+IF(+OR(OTCHET!$F$12=5500,OTCHET!$F$12=5600),0,+OTCHET!L297),0)</f>
        <v>112368</v>
      </c>
      <c r="R51" s="1035"/>
      <c r="S51" s="1676" t="s">
        <v>1056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539</v>
      </c>
      <c r="G52" s="1109">
        <f>+IF($P$2=0,$Q52,0)</f>
        <v>539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539</v>
      </c>
      <c r="O52" s="1086"/>
      <c r="P52" s="1108">
        <f>+ROUND(+SUM(OTCHET!E217:E219),0)</f>
        <v>539</v>
      </c>
      <c r="Q52" s="1109">
        <f>+ROUND(+SUM(OTCHET!L217:L219),0)</f>
        <v>539</v>
      </c>
      <c r="R52" s="1035"/>
      <c r="S52" s="1679" t="s">
        <v>1058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475</v>
      </c>
      <c r="G53" s="1109">
        <f>+IF($P$2=0,$Q53,0)</f>
        <v>475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475</v>
      </c>
      <c r="O53" s="1086"/>
      <c r="P53" s="1108">
        <f>+ROUND(OTCHET!E223,0)</f>
        <v>475</v>
      </c>
      <c r="Q53" s="1109">
        <f>+ROUND(OTCHET!L223,0)</f>
        <v>475</v>
      </c>
      <c r="R53" s="1035"/>
      <c r="S53" s="1679" t="s">
        <v>1060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451783</v>
      </c>
      <c r="G54" s="1109">
        <f>+IF($P$2=0,$Q54,0)</f>
        <v>451783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451783</v>
      </c>
      <c r="O54" s="1086"/>
      <c r="P54" s="1108">
        <f>+ROUND(OTCHET!E187+OTCHET!E190,0)</f>
        <v>451783</v>
      </c>
      <c r="Q54" s="1109">
        <f>+ROUND(OTCHET!L187+OTCHET!L190,0)</f>
        <v>451783</v>
      </c>
      <c r="R54" s="1035"/>
      <c r="S54" s="1679" t="s">
        <v>1062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82796</v>
      </c>
      <c r="G55" s="1109">
        <f>+IF($P$2=0,$Q55,0)</f>
        <v>82796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82796</v>
      </c>
      <c r="O55" s="1086"/>
      <c r="P55" s="1108">
        <f>+ROUND(OTCHET!E196+OTCHET!E204,0)</f>
        <v>82796</v>
      </c>
      <c r="Q55" s="1109">
        <f>+ROUND(OTCHET!L196+OTCHET!L204,0)</f>
        <v>82796</v>
      </c>
      <c r="R55" s="1035"/>
      <c r="S55" s="1685" t="s">
        <v>1064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659567</v>
      </c>
      <c r="G56" s="1197">
        <f>+ROUND(+SUM(G51:G55),0)</f>
        <v>647961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647961</v>
      </c>
      <c r="O56" s="1086"/>
      <c r="P56" s="1196">
        <f>+ROUND(+SUM(P51:P55),0)</f>
        <v>659567</v>
      </c>
      <c r="Q56" s="1197">
        <f>+ROUND(+SUM(Q51:Q55),0)</f>
        <v>647961</v>
      </c>
      <c r="R56" s="1035"/>
      <c r="S56" s="1688" t="s">
        <v>1066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1069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1071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1073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1075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1079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1082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1084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1086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1089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1091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1093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1096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1098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1100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659567</v>
      </c>
      <c r="G77" s="1221">
        <f>+ROUND(G56+G63+G67+G71+G75,0)</f>
        <v>647961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647961</v>
      </c>
      <c r="O77" s="1086"/>
      <c r="P77" s="1220">
        <f>+ROUND(P56+P63+P67+P71+P75,0)</f>
        <v>659567</v>
      </c>
      <c r="Q77" s="1221">
        <f>+ROUND(Q56+Q63+Q67+Q71+Q75,0)</f>
        <v>647961</v>
      </c>
      <c r="R77" s="1035"/>
      <c r="S77" s="1703" t="s">
        <v>1102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657482</v>
      </c>
      <c r="G79" s="1097">
        <f>+IF($P$2=0,$Q79,0)</f>
        <v>645876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645876</v>
      </c>
      <c r="O79" s="1086"/>
      <c r="P79" s="1096">
        <f>+ROUND(OTCHET!E419,0)</f>
        <v>657482</v>
      </c>
      <c r="Q79" s="1097">
        <f>+ROUND(OTCHET!L419,0)</f>
        <v>645876</v>
      </c>
      <c r="R79" s="1035"/>
      <c r="S79" s="1676" t="s">
        <v>1105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1107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657482</v>
      </c>
      <c r="G81" s="1231">
        <f>+ROUND(G79+G80,0)</f>
        <v>645876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645876</v>
      </c>
      <c r="O81" s="1086"/>
      <c r="P81" s="1230">
        <f>+ROUND(P79+P80,0)</f>
        <v>657482</v>
      </c>
      <c r="Q81" s="1231">
        <f>+ROUND(Q79+Q80,0)</f>
        <v>645876</v>
      </c>
      <c r="R81" s="1035"/>
      <c r="S81" s="1706" t="s">
        <v>1109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1115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1117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1119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1122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1124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1126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1128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1130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1133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1135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1137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1139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1143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1145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1147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1150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1152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1154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1157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1159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1161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1164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1166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1168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1170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1173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1177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1179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6" t="s">
        <v>1181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1184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1186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8" t="s">
        <v>1188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1190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725"/>
      <c r="G134" s="1725"/>
      <c r="H134" s="1008"/>
      <c r="I134" s="1293" t="s">
        <v>1193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958</v>
      </c>
      <c r="F11" s="696">
        <f>OTCHET!F9</f>
        <v>44926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2085</v>
      </c>
      <c r="F22" s="752">
        <f>+F23+F25+F36+F37</f>
        <v>2085</v>
      </c>
      <c r="G22" s="753">
        <f>+G23+G25+G36+G37</f>
        <v>2085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2085</v>
      </c>
      <c r="F36" s="822">
        <f t="shared" si="0"/>
        <v>2085</v>
      </c>
      <c r="G36" s="823">
        <f>+OTCHET!I139</f>
        <v>2085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659567</v>
      </c>
      <c r="F38" s="836">
        <f>F39+F43+F44+F46+SUM(F48:F52)+F55</f>
        <v>647961</v>
      </c>
      <c r="G38" s="837">
        <f>G39+G43+G44+G46+SUM(G48:G52)+G55</f>
        <v>626019</v>
      </c>
      <c r="H38" s="838">
        <f>H39+H43+H44+H46+SUM(H48:H52)+H55</f>
        <v>0</v>
      </c>
      <c r="I38" s="838">
        <f>I39+I43+I44+I46+SUM(I48:I52)+I55</f>
        <v>21942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534579</v>
      </c>
      <c r="F39" s="799">
        <f>SUM(F40:F42)</f>
        <v>534579</v>
      </c>
      <c r="G39" s="800">
        <f>SUM(G40:G42)</f>
        <v>512637</v>
      </c>
      <c r="H39" s="801">
        <f>SUM(H40:H42)</f>
        <v>0</v>
      </c>
      <c r="I39" s="1620">
        <f>SUM(I40:I42)</f>
        <v>21942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366712</v>
      </c>
      <c r="F40" s="862">
        <f aca="true" t="shared" si="1" ref="F40:F55">+G40+H40+I40</f>
        <v>366712</v>
      </c>
      <c r="G40" s="863">
        <f>OTCHET!I187</f>
        <v>344770</v>
      </c>
      <c r="H40" s="864">
        <f>OTCHET!J187</f>
        <v>0</v>
      </c>
      <c r="I40" s="1402">
        <f>OTCHET!K187</f>
        <v>21942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85071</v>
      </c>
      <c r="F41" s="1623">
        <f t="shared" si="1"/>
        <v>85071</v>
      </c>
      <c r="G41" s="1624">
        <f>OTCHET!I190</f>
        <v>85071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82796</v>
      </c>
      <c r="F42" s="1623">
        <f t="shared" si="1"/>
        <v>82796</v>
      </c>
      <c r="G42" s="1624">
        <f>+OTCHET!I196+OTCHET!I204</f>
        <v>82796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124988</v>
      </c>
      <c r="F43" s="804">
        <f t="shared" si="1"/>
        <v>113382</v>
      </c>
      <c r="G43" s="805">
        <f>+OTCHET!I205+OTCHET!I223+OTCHET!I271</f>
        <v>113382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657482</v>
      </c>
      <c r="F56" s="881">
        <f>+F57+F58+F62</f>
        <v>645876</v>
      </c>
      <c r="G56" s="882">
        <f>+G57+G58+G62</f>
        <v>623934</v>
      </c>
      <c r="H56" s="883">
        <f>+H57+H58+H62</f>
        <v>21942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657482</v>
      </c>
      <c r="F58" s="890">
        <f t="shared" si="2"/>
        <v>645876</v>
      </c>
      <c r="G58" s="891">
        <f>+OTCHET!I383+OTCHET!I391+OTCHET!I396+OTCHET!I399+OTCHET!I402+OTCHET!I405+OTCHET!I406+OTCHET!I409+OTCHET!I422+OTCHET!I423+OTCHET!I424+OTCHET!I425+OTCHET!I426</f>
        <v>623934</v>
      </c>
      <c r="H58" s="892">
        <f>+OTCHET!J383+OTCHET!J391+OTCHET!J396+OTCHET!J399+OTCHET!J402+OTCHET!J405+OTCHET!J406+OTCHET!J409+OTCHET!J422+OTCHET!J423+OTCHET!J424+OTCHET!J425+OTCHET!J426</f>
        <v>21942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21942</v>
      </c>
      <c r="I64" s="918">
        <f>+I22-I38+I56-I63</f>
        <v>-21942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21942</v>
      </c>
      <c r="I65" s="923">
        <f>+I$64+I$66</f>
        <v>-21942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21942</v>
      </c>
      <c r="I105" s="974">
        <f>+I$64+I$66</f>
        <v>-21942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92">
      <selection activeCell="F407" sqref="F407:G4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2085</v>
      </c>
      <c r="C9" s="1767"/>
      <c r="D9" s="1768"/>
      <c r="E9" s="115">
        <f>DATE($C$3,1,1)</f>
        <v>44562</v>
      </c>
      <c r="F9" s="116">
        <v>44926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36" t="s">
        <v>957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951</v>
      </c>
      <c r="F12" s="1571" t="s">
        <v>1384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38" t="str">
        <f>CONCATENATE("Уточнен план ",$C$3," - ПРИХОДИ")</f>
        <v>Уточнен план 2022 - ПРИХОДИ</v>
      </c>
      <c r="F19" s="1739"/>
      <c r="G19" s="1739"/>
      <c r="H19" s="1740"/>
      <c r="I19" s="1744" t="str">
        <f>CONCATENATE("Отчет ",$C$3," - ПРИХОДИ")</f>
        <v>Отчет 2022 -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465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2007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2008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2009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2010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467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2011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2012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2003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2085</v>
      </c>
      <c r="F139" s="168">
        <f t="shared" si="28"/>
        <v>2085</v>
      </c>
      <c r="G139" s="169">
        <f t="shared" si="28"/>
        <v>0</v>
      </c>
      <c r="H139" s="170">
        <f>SUM(H140:H141)</f>
        <v>0</v>
      </c>
      <c r="I139" s="168">
        <f t="shared" si="28"/>
        <v>2085</v>
      </c>
      <c r="J139" s="169">
        <f t="shared" si="28"/>
        <v>0</v>
      </c>
      <c r="K139" s="170">
        <f>SUM(K140:K141)</f>
        <v>0</v>
      </c>
      <c r="L139" s="1365">
        <f t="shared" si="28"/>
        <v>2085</v>
      </c>
      <c r="M139" s="7">
        <f t="shared" si="16"/>
        <v>1</v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2085</v>
      </c>
      <c r="F140" s="152">
        <v>2085</v>
      </c>
      <c r="G140" s="153"/>
      <c r="H140" s="154">
        <v>0</v>
      </c>
      <c r="I140" s="152">
        <v>2085</v>
      </c>
      <c r="J140" s="153"/>
      <c r="K140" s="154">
        <v>0</v>
      </c>
      <c r="L140" s="281">
        <f>I140+J140+K140</f>
        <v>2085</v>
      </c>
      <c r="M140" s="7">
        <f t="shared" si="16"/>
        <v>1</v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2085</v>
      </c>
      <c r="F169" s="211">
        <f t="shared" si="39"/>
        <v>2085</v>
      </c>
      <c r="G169" s="212">
        <f t="shared" si="39"/>
        <v>0</v>
      </c>
      <c r="H169" s="213">
        <f t="shared" si="39"/>
        <v>0</v>
      </c>
      <c r="I169" s="211">
        <f t="shared" si="39"/>
        <v>2085</v>
      </c>
      <c r="J169" s="212">
        <f t="shared" si="39"/>
        <v>0</v>
      </c>
      <c r="K169" s="213">
        <f t="shared" si="39"/>
        <v>0</v>
      </c>
      <c r="L169" s="210">
        <f t="shared" si="39"/>
        <v>2085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ОУ "Неофит Рилски", гр. Килифарево</v>
      </c>
      <c r="C176" s="1779"/>
      <c r="D176" s="1780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879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8" t="str">
        <f>CONCATENATE("Уточнен план ",$C$3," - РАЗХОДИ - рекапитулация")</f>
        <v>Уточнен план 2022 -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2022 -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733</v>
      </c>
      <c r="D187" s="1777"/>
      <c r="E187" s="273">
        <f aca="true" t="shared" si="41" ref="E187:L187">SUMIF($B$607:$B$12313,$B187,E$607:E$12313)</f>
        <v>366712</v>
      </c>
      <c r="F187" s="274">
        <f t="shared" si="41"/>
        <v>344770</v>
      </c>
      <c r="G187" s="275">
        <f t="shared" si="41"/>
        <v>0</v>
      </c>
      <c r="H187" s="276">
        <f t="shared" si="41"/>
        <v>21942</v>
      </c>
      <c r="I187" s="274">
        <f t="shared" si="41"/>
        <v>344770</v>
      </c>
      <c r="J187" s="275">
        <f t="shared" si="41"/>
        <v>0</v>
      </c>
      <c r="K187" s="276">
        <f t="shared" si="41"/>
        <v>21942</v>
      </c>
      <c r="L187" s="273">
        <f t="shared" si="41"/>
        <v>366712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366712</v>
      </c>
      <c r="F188" s="282">
        <f t="shared" si="43"/>
        <v>344770</v>
      </c>
      <c r="G188" s="283">
        <f t="shared" si="43"/>
        <v>0</v>
      </c>
      <c r="H188" s="284">
        <f t="shared" si="43"/>
        <v>21942</v>
      </c>
      <c r="I188" s="282">
        <f t="shared" si="43"/>
        <v>344770</v>
      </c>
      <c r="J188" s="283">
        <f t="shared" si="43"/>
        <v>0</v>
      </c>
      <c r="K188" s="284">
        <f t="shared" si="43"/>
        <v>21942</v>
      </c>
      <c r="L188" s="281">
        <f t="shared" si="43"/>
        <v>366712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736</v>
      </c>
      <c r="D190" s="1773"/>
      <c r="E190" s="273">
        <f aca="true" t="shared" si="44" ref="E190:L190">SUMIF($B$607:$B$12313,$B190,E$607:E$12313)</f>
        <v>85071</v>
      </c>
      <c r="F190" s="274">
        <f t="shared" si="44"/>
        <v>85071</v>
      </c>
      <c r="G190" s="275">
        <f t="shared" si="44"/>
        <v>0</v>
      </c>
      <c r="H190" s="276">
        <f t="shared" si="44"/>
        <v>0</v>
      </c>
      <c r="I190" s="274">
        <f t="shared" si="44"/>
        <v>85071</v>
      </c>
      <c r="J190" s="275">
        <f t="shared" si="44"/>
        <v>0</v>
      </c>
      <c r="K190" s="276">
        <f t="shared" si="44"/>
        <v>0</v>
      </c>
      <c r="L190" s="273">
        <f t="shared" si="44"/>
        <v>85071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397</v>
      </c>
      <c r="F192" s="296">
        <f t="shared" si="45"/>
        <v>397</v>
      </c>
      <c r="G192" s="297">
        <f t="shared" si="45"/>
        <v>0</v>
      </c>
      <c r="H192" s="298">
        <f t="shared" si="45"/>
        <v>0</v>
      </c>
      <c r="I192" s="296">
        <f t="shared" si="45"/>
        <v>397</v>
      </c>
      <c r="J192" s="297">
        <f t="shared" si="45"/>
        <v>0</v>
      </c>
      <c r="K192" s="298">
        <f t="shared" si="45"/>
        <v>0</v>
      </c>
      <c r="L192" s="295">
        <f t="shared" si="45"/>
        <v>397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10008</v>
      </c>
      <c r="F193" s="296">
        <f t="shared" si="45"/>
        <v>10008</v>
      </c>
      <c r="G193" s="297">
        <f t="shared" si="45"/>
        <v>0</v>
      </c>
      <c r="H193" s="298">
        <f t="shared" si="45"/>
        <v>0</v>
      </c>
      <c r="I193" s="296">
        <f t="shared" si="45"/>
        <v>10008</v>
      </c>
      <c r="J193" s="297">
        <f t="shared" si="45"/>
        <v>0</v>
      </c>
      <c r="K193" s="298">
        <f t="shared" si="45"/>
        <v>0</v>
      </c>
      <c r="L193" s="295">
        <f t="shared" si="45"/>
        <v>10008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74546</v>
      </c>
      <c r="F194" s="296">
        <f t="shared" si="45"/>
        <v>74546</v>
      </c>
      <c r="G194" s="297">
        <f t="shared" si="45"/>
        <v>0</v>
      </c>
      <c r="H194" s="298">
        <f t="shared" si="45"/>
        <v>0</v>
      </c>
      <c r="I194" s="296">
        <f t="shared" si="45"/>
        <v>74546</v>
      </c>
      <c r="J194" s="297">
        <f t="shared" si="45"/>
        <v>0</v>
      </c>
      <c r="K194" s="298">
        <f t="shared" si="45"/>
        <v>0</v>
      </c>
      <c r="L194" s="295">
        <f t="shared" si="45"/>
        <v>74546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120</v>
      </c>
      <c r="F195" s="288">
        <f t="shared" si="45"/>
        <v>120</v>
      </c>
      <c r="G195" s="289">
        <f t="shared" si="45"/>
        <v>0</v>
      </c>
      <c r="H195" s="290">
        <f t="shared" si="45"/>
        <v>0</v>
      </c>
      <c r="I195" s="288">
        <f t="shared" si="45"/>
        <v>120</v>
      </c>
      <c r="J195" s="289">
        <f t="shared" si="45"/>
        <v>0</v>
      </c>
      <c r="K195" s="290">
        <f t="shared" si="45"/>
        <v>0</v>
      </c>
      <c r="L195" s="287">
        <f t="shared" si="45"/>
        <v>120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82796</v>
      </c>
      <c r="F196" s="274">
        <f t="shared" si="46"/>
        <v>82796</v>
      </c>
      <c r="G196" s="275">
        <f t="shared" si="46"/>
        <v>0</v>
      </c>
      <c r="H196" s="276">
        <f t="shared" si="46"/>
        <v>0</v>
      </c>
      <c r="I196" s="274">
        <f t="shared" si="46"/>
        <v>82796</v>
      </c>
      <c r="J196" s="275">
        <f t="shared" si="46"/>
        <v>0</v>
      </c>
      <c r="K196" s="276">
        <f t="shared" si="46"/>
        <v>0</v>
      </c>
      <c r="L196" s="273">
        <f t="shared" si="46"/>
        <v>82796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43551</v>
      </c>
      <c r="F197" s="282">
        <f t="shared" si="47"/>
        <v>43551</v>
      </c>
      <c r="G197" s="283">
        <f t="shared" si="47"/>
        <v>0</v>
      </c>
      <c r="H197" s="284">
        <f t="shared" si="47"/>
        <v>0</v>
      </c>
      <c r="I197" s="282">
        <f t="shared" si="47"/>
        <v>43551</v>
      </c>
      <c r="J197" s="283">
        <f t="shared" si="47"/>
        <v>0</v>
      </c>
      <c r="K197" s="284">
        <f t="shared" si="47"/>
        <v>0</v>
      </c>
      <c r="L197" s="281">
        <f t="shared" si="47"/>
        <v>43551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13763</v>
      </c>
      <c r="F198" s="296">
        <f t="shared" si="47"/>
        <v>13763</v>
      </c>
      <c r="G198" s="297">
        <f t="shared" si="47"/>
        <v>0</v>
      </c>
      <c r="H198" s="298">
        <f t="shared" si="47"/>
        <v>0</v>
      </c>
      <c r="I198" s="296">
        <f t="shared" si="47"/>
        <v>13763</v>
      </c>
      <c r="J198" s="297">
        <f t="shared" si="47"/>
        <v>0</v>
      </c>
      <c r="K198" s="298">
        <f t="shared" si="47"/>
        <v>0</v>
      </c>
      <c r="L198" s="295">
        <f t="shared" si="47"/>
        <v>13763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17424</v>
      </c>
      <c r="F200" s="296">
        <f t="shared" si="47"/>
        <v>17424</v>
      </c>
      <c r="G200" s="297">
        <f t="shared" si="47"/>
        <v>0</v>
      </c>
      <c r="H200" s="298">
        <f t="shared" si="47"/>
        <v>0</v>
      </c>
      <c r="I200" s="296">
        <f t="shared" si="47"/>
        <v>17424</v>
      </c>
      <c r="J200" s="297">
        <f t="shared" si="47"/>
        <v>0</v>
      </c>
      <c r="K200" s="298">
        <f t="shared" si="47"/>
        <v>0</v>
      </c>
      <c r="L200" s="295">
        <f t="shared" si="47"/>
        <v>17424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8058</v>
      </c>
      <c r="F201" s="296">
        <f t="shared" si="47"/>
        <v>8058</v>
      </c>
      <c r="G201" s="297">
        <f t="shared" si="47"/>
        <v>0</v>
      </c>
      <c r="H201" s="298">
        <f t="shared" si="47"/>
        <v>0</v>
      </c>
      <c r="I201" s="296">
        <f t="shared" si="47"/>
        <v>8058</v>
      </c>
      <c r="J201" s="297">
        <f t="shared" si="47"/>
        <v>0</v>
      </c>
      <c r="K201" s="298">
        <f t="shared" si="47"/>
        <v>0</v>
      </c>
      <c r="L201" s="295">
        <f t="shared" si="47"/>
        <v>8058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198</v>
      </c>
      <c r="D205" s="1773"/>
      <c r="E205" s="310">
        <f t="shared" si="48"/>
        <v>124513</v>
      </c>
      <c r="F205" s="274">
        <f t="shared" si="48"/>
        <v>124513</v>
      </c>
      <c r="G205" s="275">
        <f t="shared" si="48"/>
        <v>0</v>
      </c>
      <c r="H205" s="276">
        <f t="shared" si="48"/>
        <v>0</v>
      </c>
      <c r="I205" s="274">
        <f t="shared" si="48"/>
        <v>112907</v>
      </c>
      <c r="J205" s="275">
        <f t="shared" si="48"/>
        <v>0</v>
      </c>
      <c r="K205" s="276">
        <f t="shared" si="48"/>
        <v>0</v>
      </c>
      <c r="L205" s="310">
        <f t="shared" si="48"/>
        <v>112907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5065</v>
      </c>
      <c r="F206" s="282">
        <f t="shared" si="49"/>
        <v>5065</v>
      </c>
      <c r="G206" s="283">
        <f t="shared" si="49"/>
        <v>0</v>
      </c>
      <c r="H206" s="284">
        <f t="shared" si="49"/>
        <v>0</v>
      </c>
      <c r="I206" s="282">
        <f t="shared" si="49"/>
        <v>5065</v>
      </c>
      <c r="J206" s="283">
        <f t="shared" si="49"/>
        <v>0</v>
      </c>
      <c r="K206" s="284">
        <f t="shared" si="49"/>
        <v>0</v>
      </c>
      <c r="L206" s="281">
        <f t="shared" si="49"/>
        <v>5065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145</v>
      </c>
      <c r="F207" s="296">
        <f t="shared" si="49"/>
        <v>145</v>
      </c>
      <c r="G207" s="297">
        <f t="shared" si="49"/>
        <v>0</v>
      </c>
      <c r="H207" s="298">
        <f t="shared" si="49"/>
        <v>0</v>
      </c>
      <c r="I207" s="296">
        <f t="shared" si="49"/>
        <v>145</v>
      </c>
      <c r="J207" s="297">
        <f t="shared" si="49"/>
        <v>0</v>
      </c>
      <c r="K207" s="298">
        <f t="shared" si="49"/>
        <v>0</v>
      </c>
      <c r="L207" s="295">
        <f t="shared" si="49"/>
        <v>145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975</v>
      </c>
      <c r="F208" s="296">
        <f t="shared" si="49"/>
        <v>975</v>
      </c>
      <c r="G208" s="297">
        <f t="shared" si="49"/>
        <v>0</v>
      </c>
      <c r="H208" s="298">
        <f t="shared" si="49"/>
        <v>0</v>
      </c>
      <c r="I208" s="296">
        <f t="shared" si="49"/>
        <v>975</v>
      </c>
      <c r="J208" s="297">
        <f t="shared" si="49"/>
        <v>0</v>
      </c>
      <c r="K208" s="298">
        <f t="shared" si="49"/>
        <v>0</v>
      </c>
      <c r="L208" s="295">
        <f t="shared" si="49"/>
        <v>975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3972</v>
      </c>
      <c r="F209" s="296">
        <f t="shared" si="49"/>
        <v>3972</v>
      </c>
      <c r="G209" s="297">
        <f t="shared" si="49"/>
        <v>0</v>
      </c>
      <c r="H209" s="298">
        <f t="shared" si="49"/>
        <v>0</v>
      </c>
      <c r="I209" s="296">
        <f t="shared" si="49"/>
        <v>3972</v>
      </c>
      <c r="J209" s="297">
        <f t="shared" si="49"/>
        <v>0</v>
      </c>
      <c r="K209" s="298">
        <f t="shared" si="49"/>
        <v>0</v>
      </c>
      <c r="L209" s="295">
        <f t="shared" si="49"/>
        <v>3972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2888</v>
      </c>
      <c r="F210" s="296">
        <f t="shared" si="49"/>
        <v>2888</v>
      </c>
      <c r="G210" s="297">
        <f t="shared" si="49"/>
        <v>0</v>
      </c>
      <c r="H210" s="298">
        <f t="shared" si="49"/>
        <v>0</v>
      </c>
      <c r="I210" s="296">
        <f t="shared" si="49"/>
        <v>2888</v>
      </c>
      <c r="J210" s="297">
        <f t="shared" si="49"/>
        <v>0</v>
      </c>
      <c r="K210" s="298">
        <f t="shared" si="49"/>
        <v>0</v>
      </c>
      <c r="L210" s="295">
        <f t="shared" si="49"/>
        <v>2888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52465</v>
      </c>
      <c r="F211" s="315">
        <f t="shared" si="49"/>
        <v>52465</v>
      </c>
      <c r="G211" s="316">
        <f t="shared" si="49"/>
        <v>0</v>
      </c>
      <c r="H211" s="317">
        <f t="shared" si="49"/>
        <v>0</v>
      </c>
      <c r="I211" s="315">
        <f t="shared" si="49"/>
        <v>52465</v>
      </c>
      <c r="J211" s="316">
        <f t="shared" si="49"/>
        <v>0</v>
      </c>
      <c r="K211" s="317">
        <f t="shared" si="49"/>
        <v>0</v>
      </c>
      <c r="L211" s="314">
        <f t="shared" si="49"/>
        <v>52465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46858</v>
      </c>
      <c r="F212" s="321">
        <f t="shared" si="49"/>
        <v>46858</v>
      </c>
      <c r="G212" s="322">
        <f t="shared" si="49"/>
        <v>0</v>
      </c>
      <c r="H212" s="323">
        <f t="shared" si="49"/>
        <v>0</v>
      </c>
      <c r="I212" s="321">
        <f t="shared" si="49"/>
        <v>46858</v>
      </c>
      <c r="J212" s="322">
        <f t="shared" si="49"/>
        <v>0</v>
      </c>
      <c r="K212" s="323">
        <f t="shared" si="49"/>
        <v>0</v>
      </c>
      <c r="L212" s="320">
        <f t="shared" si="49"/>
        <v>46858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539</v>
      </c>
      <c r="F217" s="321">
        <f t="shared" si="50"/>
        <v>539</v>
      </c>
      <c r="G217" s="322">
        <f t="shared" si="50"/>
        <v>0</v>
      </c>
      <c r="H217" s="323">
        <f t="shared" si="50"/>
        <v>0</v>
      </c>
      <c r="I217" s="321">
        <f t="shared" si="50"/>
        <v>539</v>
      </c>
      <c r="J217" s="322">
        <f t="shared" si="50"/>
        <v>0</v>
      </c>
      <c r="K217" s="323">
        <f t="shared" si="50"/>
        <v>0</v>
      </c>
      <c r="L217" s="320">
        <f t="shared" si="50"/>
        <v>539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11606</v>
      </c>
      <c r="F222" s="288">
        <f t="shared" si="50"/>
        <v>11606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3" t="s">
        <v>269</v>
      </c>
      <c r="D223" s="1784"/>
      <c r="E223" s="310">
        <f aca="true" t="shared" si="51" ref="E223:L223">SUMIF($B$607:$B$12313,$B223,E$607:E$12313)</f>
        <v>475</v>
      </c>
      <c r="F223" s="274">
        <f t="shared" si="51"/>
        <v>475</v>
      </c>
      <c r="G223" s="275">
        <f t="shared" si="51"/>
        <v>0</v>
      </c>
      <c r="H223" s="276">
        <f t="shared" si="51"/>
        <v>0</v>
      </c>
      <c r="I223" s="274">
        <f t="shared" si="51"/>
        <v>475</v>
      </c>
      <c r="J223" s="275">
        <f t="shared" si="51"/>
        <v>0</v>
      </c>
      <c r="K223" s="276">
        <f t="shared" si="51"/>
        <v>0</v>
      </c>
      <c r="L223" s="310">
        <f t="shared" si="51"/>
        <v>475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475</v>
      </c>
      <c r="F225" s="296">
        <f t="shared" si="52"/>
        <v>475</v>
      </c>
      <c r="G225" s="297">
        <f t="shared" si="52"/>
        <v>0</v>
      </c>
      <c r="H225" s="298">
        <f t="shared" si="52"/>
        <v>0</v>
      </c>
      <c r="I225" s="296">
        <f t="shared" si="52"/>
        <v>475</v>
      </c>
      <c r="J225" s="297">
        <f t="shared" si="52"/>
        <v>0</v>
      </c>
      <c r="K225" s="298">
        <f t="shared" si="52"/>
        <v>0</v>
      </c>
      <c r="L225" s="295">
        <f t="shared" si="52"/>
        <v>475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711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217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219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220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221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1646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222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231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232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233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234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1651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1648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1649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244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270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245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246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617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675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676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659567</v>
      </c>
      <c r="F301" s="396">
        <f t="shared" si="77"/>
        <v>637625</v>
      </c>
      <c r="G301" s="397">
        <f t="shared" si="77"/>
        <v>0</v>
      </c>
      <c r="H301" s="398">
        <f t="shared" si="77"/>
        <v>21942</v>
      </c>
      <c r="I301" s="396">
        <f t="shared" si="77"/>
        <v>626019</v>
      </c>
      <c r="J301" s="397">
        <f t="shared" si="77"/>
        <v>0</v>
      </c>
      <c r="K301" s="398">
        <f t="shared" si="77"/>
        <v>21942</v>
      </c>
      <c r="L301" s="395">
        <f t="shared" si="77"/>
        <v>647961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ОУ "Неофит Рилски", гр. Килифарево</v>
      </c>
      <c r="C350" s="1779"/>
      <c r="D350" s="1780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879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0" t="str">
        <f>CONCATENATE("Уточнен план ",$C$3," - ТРАНСФЕРИ и ВРЕМ. БЕЗЛ. ЗАЕМИ")</f>
        <v>Уточнен план 2022 -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2022 -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273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284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306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250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251</v>
      </c>
      <c r="D391" s="1800"/>
      <c r="E391" s="1367">
        <f aca="true" t="shared" si="87" ref="E391:L391">SUM(E392:E395)</f>
        <v>657482</v>
      </c>
      <c r="F391" s="455">
        <f t="shared" si="87"/>
        <v>635540</v>
      </c>
      <c r="G391" s="469">
        <f t="shared" si="87"/>
        <v>21942</v>
      </c>
      <c r="H391" s="441">
        <f>SUM(H392:H395)</f>
        <v>0</v>
      </c>
      <c r="I391" s="455">
        <f t="shared" si="87"/>
        <v>623934</v>
      </c>
      <c r="J391" s="440">
        <f t="shared" si="87"/>
        <v>21942</v>
      </c>
      <c r="K391" s="441">
        <f>SUM(K392:K395)</f>
        <v>0</v>
      </c>
      <c r="L391" s="1367">
        <f t="shared" si="87"/>
        <v>645876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126</v>
      </c>
      <c r="F392" s="152">
        <v>126</v>
      </c>
      <c r="G392" s="153"/>
      <c r="H392" s="154">
        <v>0</v>
      </c>
      <c r="I392" s="152">
        <v>126</v>
      </c>
      <c r="J392" s="153"/>
      <c r="K392" s="154">
        <v>0</v>
      </c>
      <c r="L392" s="1368">
        <f>I392+J392+K392</f>
        <v>126</v>
      </c>
      <c r="M392" s="7">
        <f t="shared" si="80"/>
        <v>1</v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657356</v>
      </c>
      <c r="F395" s="173">
        <v>635414</v>
      </c>
      <c r="G395" s="174">
        <v>21942</v>
      </c>
      <c r="H395" s="175">
        <v>0</v>
      </c>
      <c r="I395" s="173">
        <v>623808</v>
      </c>
      <c r="J395" s="174">
        <v>21942</v>
      </c>
      <c r="K395" s="175">
        <v>0</v>
      </c>
      <c r="L395" s="1377">
        <f>I395+J395+K395</f>
        <v>645750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253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2004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254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910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670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671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689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257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657482</v>
      </c>
      <c r="F419" s="491">
        <f t="shared" si="95"/>
        <v>635540</v>
      </c>
      <c r="G419" s="492">
        <f t="shared" si="95"/>
        <v>21942</v>
      </c>
      <c r="H419" s="511">
        <f>SUM(H361,H375,H383,H388,H391,H396,H399,H402,H405,H406,H409,H412)</f>
        <v>0</v>
      </c>
      <c r="I419" s="491">
        <f t="shared" si="95"/>
        <v>623934</v>
      </c>
      <c r="J419" s="492">
        <f t="shared" si="95"/>
        <v>21942</v>
      </c>
      <c r="K419" s="511">
        <f>SUM(K361,K375,K383,K388,K391,K396,K399,K402,K405,K406,K409,K412)</f>
        <v>0</v>
      </c>
      <c r="L419" s="508">
        <f t="shared" si="95"/>
        <v>645876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756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694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258</v>
      </c>
      <c r="D424" s="180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673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914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ОУ "Неофит Рилски", гр. Килифарево</v>
      </c>
      <c r="C435" s="1779"/>
      <c r="D435" s="1780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879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2022 - БЮДЖЕТНО САЛДО</v>
      </c>
      <c r="F442" s="1739"/>
      <c r="G442" s="1739"/>
      <c r="H442" s="1740"/>
      <c r="I442" s="1756" t="str">
        <f>CONCATENATE("Отчет ",$C$3," - БЮДЖЕТНО САЛДО")</f>
        <v>Отчет 2022 -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21942</v>
      </c>
      <c r="H445" s="540">
        <f t="shared" si="99"/>
        <v>-21942</v>
      </c>
      <c r="I445" s="538">
        <f t="shared" si="99"/>
        <v>0</v>
      </c>
      <c r="J445" s="539">
        <f t="shared" si="99"/>
        <v>21942</v>
      </c>
      <c r="K445" s="540">
        <f t="shared" si="99"/>
        <v>-21942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ОУ "Неофит Рилски", гр. Килифарево</v>
      </c>
      <c r="C451" s="1779"/>
      <c r="D451" s="1780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879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1" t="str">
        <f>CONCATENATE("Уточнен план ",$C$3," - ФИНАНСИРАНЕ НА БЮДЖЕТНО САЛДО")</f>
        <v>Уточнен план 2022 -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2022 -ФИНАНСИРАНЕ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757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760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1944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763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770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918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923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924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925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926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310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928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929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930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931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940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>
        <v>0</v>
      </c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945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822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866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869</v>
      </c>
      <c r="C604" s="1827"/>
      <c r="D604" s="661" t="s">
        <v>870</v>
      </c>
      <c r="E604" s="662"/>
      <c r="F604" s="663"/>
      <c r="G604" s="1828" t="s">
        <v>866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871</v>
      </c>
      <c r="E605" s="665"/>
      <c r="F605" s="666"/>
      <c r="G605" s="667" t="s">
        <v>872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8" t="str">
        <f>$B$9</f>
        <v>ОУ "Неофит Рилски", гр. Килифарево</v>
      </c>
      <c r="C623" s="1779"/>
      <c r="D623" s="1780"/>
      <c r="E623" s="115">
        <f>$E$9</f>
        <v>44562</v>
      </c>
      <c r="F623" s="226">
        <f>$F$9</f>
        <v>44926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1" t="str">
        <f>$B$12</f>
        <v>Велико Търново</v>
      </c>
      <c r="C626" s="1842"/>
      <c r="D626" s="1843"/>
      <c r="E626" s="410" t="s">
        <v>879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880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702</v>
      </c>
      <c r="E630" s="1738" t="str">
        <f>CONCATENATE("Уточнен план ",$C$3)</f>
        <v>Уточнен план 2022</v>
      </c>
      <c r="F630" s="1739"/>
      <c r="G630" s="1739"/>
      <c r="H630" s="1740"/>
      <c r="I630" s="1747" t="str">
        <f>CONCATENATE("Отчет ",$C$3)</f>
        <v>Отчет 2022</v>
      </c>
      <c r="J630" s="1748"/>
      <c r="K630" s="1748"/>
      <c r="L630" s="174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4" t="s">
        <v>2013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6" t="s">
        <v>733</v>
      </c>
      <c r="D637" s="1777"/>
      <c r="E637" s="273">
        <f>SUM(E638:E639)</f>
        <v>366712</v>
      </c>
      <c r="F637" s="274">
        <f>SUM(F638:F639)</f>
        <v>344770</v>
      </c>
      <c r="G637" s="275">
        <f>SUM(G638:G639)</f>
        <v>0</v>
      </c>
      <c r="H637" s="276">
        <f>SUM(H638:H639)</f>
        <v>21942</v>
      </c>
      <c r="I637" s="274">
        <f>SUM(I638:I639)</f>
        <v>344770</v>
      </c>
      <c r="J637" s="275">
        <f>SUM(J638:J639)</f>
        <v>0</v>
      </c>
      <c r="K637" s="276">
        <f>SUM(K638:K639)</f>
        <v>21942</v>
      </c>
      <c r="L637" s="273">
        <f>SUM(L638:L639)</f>
        <v>366712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366712</v>
      </c>
      <c r="F638" s="152">
        <v>344770</v>
      </c>
      <c r="G638" s="153"/>
      <c r="H638" s="1407">
        <v>21942</v>
      </c>
      <c r="I638" s="152">
        <v>344770</v>
      </c>
      <c r="J638" s="153"/>
      <c r="K638" s="1407">
        <v>21942</v>
      </c>
      <c r="L638" s="281">
        <f>I638+J638+K638</f>
        <v>366712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2" t="s">
        <v>736</v>
      </c>
      <c r="D640" s="1773"/>
      <c r="E640" s="273">
        <f>SUM(E641:E645)</f>
        <v>85071</v>
      </c>
      <c r="F640" s="274">
        <f>SUM(F641:F645)</f>
        <v>85071</v>
      </c>
      <c r="G640" s="275">
        <f>SUM(G641:G645)</f>
        <v>0</v>
      </c>
      <c r="H640" s="276">
        <f>SUM(H641:H645)</f>
        <v>0</v>
      </c>
      <c r="I640" s="274">
        <f>SUM(I641:I645)</f>
        <v>85071</v>
      </c>
      <c r="J640" s="275">
        <f>SUM(J641:J645)</f>
        <v>0</v>
      </c>
      <c r="K640" s="276">
        <f>SUM(K641:K645)</f>
        <v>0</v>
      </c>
      <c r="L640" s="273">
        <f>SUM(L641:L645)</f>
        <v>85071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397</v>
      </c>
      <c r="F642" s="158">
        <v>397</v>
      </c>
      <c r="G642" s="159"/>
      <c r="H642" s="1409"/>
      <c r="I642" s="158">
        <v>397</v>
      </c>
      <c r="J642" s="159"/>
      <c r="K642" s="1409"/>
      <c r="L642" s="295">
        <f>I642+J642+K642</f>
        <v>397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589</v>
      </c>
      <c r="E643" s="295">
        <f>F643+G643+H643</f>
        <v>10008</v>
      </c>
      <c r="F643" s="158">
        <v>10008</v>
      </c>
      <c r="G643" s="159"/>
      <c r="H643" s="1409"/>
      <c r="I643" s="158">
        <v>10008</v>
      </c>
      <c r="J643" s="159"/>
      <c r="K643" s="1409"/>
      <c r="L643" s="295">
        <f>I643+J643+K643</f>
        <v>10008</v>
      </c>
      <c r="M643" s="12">
        <f>(IF($E643&lt;&gt;0,$M$2,IF($L643&lt;&gt;0,$M$2,"")))</f>
        <v>1</v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74546</v>
      </c>
      <c r="F644" s="158">
        <v>74546</v>
      </c>
      <c r="G644" s="159"/>
      <c r="H644" s="1409"/>
      <c r="I644" s="158">
        <v>74546</v>
      </c>
      <c r="J644" s="159"/>
      <c r="K644" s="1409"/>
      <c r="L644" s="295">
        <f>I644+J644+K644</f>
        <v>74546</v>
      </c>
      <c r="M644" s="12">
        <f>(IF($E644&lt;&gt;0,$M$2,IF($L644&lt;&gt;0,$M$2,"")))</f>
        <v>1</v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120</v>
      </c>
      <c r="F645" s="173">
        <v>120</v>
      </c>
      <c r="G645" s="174"/>
      <c r="H645" s="1410"/>
      <c r="I645" s="173">
        <v>120</v>
      </c>
      <c r="J645" s="174"/>
      <c r="K645" s="1410"/>
      <c r="L645" s="287">
        <f>I645+J645+K645</f>
        <v>120</v>
      </c>
      <c r="M645" s="12">
        <f>(IF($E645&lt;&gt;0,$M$2,IF($L645&lt;&gt;0,$M$2,"")))</f>
        <v>1</v>
      </c>
      <c r="N645" s="13"/>
    </row>
    <row r="646" spans="2:14" ht="15.75">
      <c r="B646" s="272">
        <v>500</v>
      </c>
      <c r="C646" s="1774" t="s">
        <v>192</v>
      </c>
      <c r="D646" s="1775"/>
      <c r="E646" s="273">
        <f>SUM(E647:E653)</f>
        <v>82796</v>
      </c>
      <c r="F646" s="274">
        <f>SUM(F647:F653)</f>
        <v>82796</v>
      </c>
      <c r="G646" s="275">
        <f>SUM(G647:G653)</f>
        <v>0</v>
      </c>
      <c r="H646" s="276">
        <f>SUM(H647:H653)</f>
        <v>0</v>
      </c>
      <c r="I646" s="274">
        <f>SUM(I647:I653)</f>
        <v>82796</v>
      </c>
      <c r="J646" s="275">
        <f>SUM(J647:J653)</f>
        <v>0</v>
      </c>
      <c r="K646" s="276">
        <f>SUM(K647:K653)</f>
        <v>0</v>
      </c>
      <c r="L646" s="273">
        <f>SUM(L647:L653)</f>
        <v>82796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>F647+G647+H647</f>
        <v>43551</v>
      </c>
      <c r="F647" s="152">
        <v>43551</v>
      </c>
      <c r="G647" s="153"/>
      <c r="H647" s="1407"/>
      <c r="I647" s="152">
        <v>43551</v>
      </c>
      <c r="J647" s="153"/>
      <c r="K647" s="1407"/>
      <c r="L647" s="281">
        <f>I647+J647+K647</f>
        <v>43551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898</v>
      </c>
      <c r="E648" s="295">
        <f>F648+G648+H648</f>
        <v>13763</v>
      </c>
      <c r="F648" s="158">
        <v>13763</v>
      </c>
      <c r="G648" s="159"/>
      <c r="H648" s="1409"/>
      <c r="I648" s="158">
        <v>13763</v>
      </c>
      <c r="J648" s="159"/>
      <c r="K648" s="1409"/>
      <c r="L648" s="295">
        <f>I648+J648+K648</f>
        <v>13763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860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194</v>
      </c>
      <c r="E650" s="295">
        <f>F650+G650+H650</f>
        <v>17424</v>
      </c>
      <c r="F650" s="158">
        <v>17424</v>
      </c>
      <c r="G650" s="159"/>
      <c r="H650" s="1409"/>
      <c r="I650" s="158">
        <v>17424</v>
      </c>
      <c r="J650" s="159"/>
      <c r="K650" s="1409"/>
      <c r="L650" s="295">
        <f>I650+J650+K650</f>
        <v>17424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>F651+G651+H651</f>
        <v>8058</v>
      </c>
      <c r="F651" s="158">
        <v>8058</v>
      </c>
      <c r="G651" s="159"/>
      <c r="H651" s="1409"/>
      <c r="I651" s="158">
        <v>8058</v>
      </c>
      <c r="J651" s="159"/>
      <c r="K651" s="1409"/>
      <c r="L651" s="295">
        <f>I651+J651+K651</f>
        <v>8058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862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196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5" t="s">
        <v>197</v>
      </c>
      <c r="D654" s="1786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2" t="s">
        <v>198</v>
      </c>
      <c r="D655" s="1773"/>
      <c r="E655" s="310">
        <f>SUM(E656:E672)</f>
        <v>104589</v>
      </c>
      <c r="F655" s="274">
        <f>SUM(F656:F672)</f>
        <v>104589</v>
      </c>
      <c r="G655" s="275">
        <f>SUM(G656:G672)</f>
        <v>0</v>
      </c>
      <c r="H655" s="276">
        <f>SUM(H656:H672)</f>
        <v>0</v>
      </c>
      <c r="I655" s="274">
        <f>SUM(I656:I672)</f>
        <v>93293</v>
      </c>
      <c r="J655" s="275">
        <f>SUM(J656:J672)</f>
        <v>0</v>
      </c>
      <c r="K655" s="276">
        <f>SUM(K656:K672)</f>
        <v>0</v>
      </c>
      <c r="L655" s="310">
        <f>SUM(L656:L672)</f>
        <v>93293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>F656+G656+H656</f>
        <v>5065</v>
      </c>
      <c r="F656" s="152">
        <v>5065</v>
      </c>
      <c r="G656" s="153"/>
      <c r="H656" s="1407"/>
      <c r="I656" s="152">
        <v>5065</v>
      </c>
      <c r="J656" s="153"/>
      <c r="K656" s="1407"/>
      <c r="L656" s="281">
        <f>I656+J656+K656</f>
        <v>5065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>F657+G657+H657</f>
        <v>145</v>
      </c>
      <c r="F657" s="158">
        <v>145</v>
      </c>
      <c r="G657" s="159"/>
      <c r="H657" s="1409"/>
      <c r="I657" s="158">
        <v>145</v>
      </c>
      <c r="J657" s="159"/>
      <c r="K657" s="1409"/>
      <c r="L657" s="295">
        <f>I657+J657+K657</f>
        <v>145</v>
      </c>
      <c r="M657" s="12">
        <f>(IF($E657&lt;&gt;0,$M$2,IF($L657&lt;&gt;0,$M$2,"")))</f>
        <v>1</v>
      </c>
      <c r="N657" s="13"/>
    </row>
    <row r="658" spans="2:14" ht="15.75">
      <c r="B658" s="292"/>
      <c r="C658" s="293">
        <v>1013</v>
      </c>
      <c r="D658" s="294" t="s">
        <v>201</v>
      </c>
      <c r="E658" s="295">
        <f>F658+G658+H658</f>
        <v>975</v>
      </c>
      <c r="F658" s="158">
        <v>975</v>
      </c>
      <c r="G658" s="159"/>
      <c r="H658" s="1409"/>
      <c r="I658" s="158">
        <v>975</v>
      </c>
      <c r="J658" s="159"/>
      <c r="K658" s="1409"/>
      <c r="L658" s="295">
        <f>I658+J658+K658</f>
        <v>975</v>
      </c>
      <c r="M658" s="12">
        <f>(IF($E658&lt;&gt;0,$M$2,IF($L658&lt;&gt;0,$M$2,"")))</f>
        <v>1</v>
      </c>
      <c r="N658" s="13"/>
    </row>
    <row r="659" spans="2:14" ht="15.75">
      <c r="B659" s="292"/>
      <c r="C659" s="293">
        <v>1014</v>
      </c>
      <c r="D659" s="294" t="s">
        <v>202</v>
      </c>
      <c r="E659" s="295">
        <f>F659+G659+H659</f>
        <v>3972</v>
      </c>
      <c r="F659" s="158">
        <v>3972</v>
      </c>
      <c r="G659" s="159"/>
      <c r="H659" s="1409"/>
      <c r="I659" s="158">
        <v>3972</v>
      </c>
      <c r="J659" s="159"/>
      <c r="K659" s="1409"/>
      <c r="L659" s="295">
        <f>I659+J659+K659</f>
        <v>3972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203</v>
      </c>
      <c r="E660" s="295">
        <f>F660+G660+H660</f>
        <v>1759</v>
      </c>
      <c r="F660" s="158">
        <v>1759</v>
      </c>
      <c r="G660" s="159"/>
      <c r="H660" s="1409"/>
      <c r="I660" s="158">
        <v>1759</v>
      </c>
      <c r="J660" s="159"/>
      <c r="K660" s="1409"/>
      <c r="L660" s="295">
        <f>I660+J660+K660</f>
        <v>1759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>F661+G661+H661</f>
        <v>52465</v>
      </c>
      <c r="F661" s="164">
        <v>52465</v>
      </c>
      <c r="G661" s="165"/>
      <c r="H661" s="1408"/>
      <c r="I661" s="164">
        <v>52465</v>
      </c>
      <c r="J661" s="165"/>
      <c r="K661" s="1408"/>
      <c r="L661" s="314">
        <f>I661+J661+K661</f>
        <v>52465</v>
      </c>
      <c r="M661" s="12">
        <f>(IF($E661&lt;&gt;0,$M$2,IF($L661&lt;&gt;0,$M$2,"")))</f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>F662+G662+H662</f>
        <v>28373</v>
      </c>
      <c r="F662" s="450">
        <v>28373</v>
      </c>
      <c r="G662" s="451"/>
      <c r="H662" s="1417"/>
      <c r="I662" s="450">
        <v>28373</v>
      </c>
      <c r="J662" s="451"/>
      <c r="K662" s="1417"/>
      <c r="L662" s="320">
        <f>I662+J662+K662</f>
        <v>28373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>F663+G663+H663</f>
        <v>0</v>
      </c>
      <c r="F663" s="445">
        <v>0</v>
      </c>
      <c r="G663" s="446"/>
      <c r="H663" s="1414"/>
      <c r="I663" s="445">
        <v>0</v>
      </c>
      <c r="J663" s="446"/>
      <c r="K663" s="1414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207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208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863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209</v>
      </c>
      <c r="E667" s="320">
        <f>F667+G667+H667</f>
        <v>539</v>
      </c>
      <c r="F667" s="450">
        <v>539</v>
      </c>
      <c r="G667" s="451"/>
      <c r="H667" s="1417"/>
      <c r="I667" s="450">
        <v>539</v>
      </c>
      <c r="J667" s="451"/>
      <c r="K667" s="1417"/>
      <c r="L667" s="320">
        <f>I667+J667+K667</f>
        <v>539</v>
      </c>
      <c r="M667" s="12">
        <f>(IF($E667&lt;&gt;0,$M$2,IF($L667&lt;&gt;0,$M$2,"")))</f>
        <v>1</v>
      </c>
      <c r="N667" s="13"/>
    </row>
    <row r="668" spans="2:14" ht="15.75">
      <c r="B668" s="292"/>
      <c r="C668" s="324">
        <v>1063</v>
      </c>
      <c r="D668" s="332" t="s">
        <v>790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210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302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211</v>
      </c>
      <c r="E672" s="287">
        <f>F672+G672+H672</f>
        <v>11296</v>
      </c>
      <c r="F672" s="173">
        <v>11296</v>
      </c>
      <c r="G672" s="174"/>
      <c r="H672" s="1410"/>
      <c r="I672" s="173">
        <v>0</v>
      </c>
      <c r="J672" s="174"/>
      <c r="K672" s="1410"/>
      <c r="L672" s="287">
        <f>I672+J672+K672</f>
        <v>0</v>
      </c>
      <c r="M672" s="12">
        <f>(IF($E672&lt;&gt;0,$M$2,IF($L672&lt;&gt;0,$M$2,"")))</f>
        <v>1</v>
      </c>
      <c r="N672" s="13"/>
    </row>
    <row r="673" spans="2:14" ht="15.75">
      <c r="B673" s="272">
        <v>1900</v>
      </c>
      <c r="C673" s="1783" t="s">
        <v>269</v>
      </c>
      <c r="D673" s="1784"/>
      <c r="E673" s="310">
        <f>SUM(E674:E676)</f>
        <v>475</v>
      </c>
      <c r="F673" s="274">
        <f>SUM(F674:F676)</f>
        <v>475</v>
      </c>
      <c r="G673" s="275">
        <f>SUM(G674:G676)</f>
        <v>0</v>
      </c>
      <c r="H673" s="276">
        <f>SUM(H674:H676)</f>
        <v>0</v>
      </c>
      <c r="I673" s="274">
        <f>SUM(I674:I676)</f>
        <v>475</v>
      </c>
      <c r="J673" s="275">
        <f>SUM(J674:J676)</f>
        <v>0</v>
      </c>
      <c r="K673" s="276">
        <f>SUM(K674:K676)</f>
        <v>0</v>
      </c>
      <c r="L673" s="310">
        <f>SUM(L674:L676)</f>
        <v>475</v>
      </c>
      <c r="M673" s="12">
        <f>(IF($E673&lt;&gt;0,$M$2,IF($L673&lt;&gt;0,$M$2,"")))</f>
        <v>1</v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475</v>
      </c>
      <c r="F675" s="158">
        <v>475</v>
      </c>
      <c r="G675" s="159"/>
      <c r="H675" s="1409"/>
      <c r="I675" s="158">
        <v>475</v>
      </c>
      <c r="J675" s="159"/>
      <c r="K675" s="1409"/>
      <c r="L675" s="295">
        <f>I675+J675+K675</f>
        <v>475</v>
      </c>
      <c r="M675" s="12">
        <f>(IF($E675&lt;&gt;0,$M$2,IF($L675&lt;&gt;0,$M$2,"")))</f>
        <v>1</v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3" t="s">
        <v>711</v>
      </c>
      <c r="D677" s="178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3" t="s">
        <v>217</v>
      </c>
      <c r="D683" s="178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303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218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3" t="s">
        <v>219</v>
      </c>
      <c r="D686" s="1784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89" t="s">
        <v>220</v>
      </c>
      <c r="D687" s="1790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89" t="s">
        <v>221</v>
      </c>
      <c r="D688" s="1790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89" t="s">
        <v>1650</v>
      </c>
      <c r="D689" s="1790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3" t="s">
        <v>222</v>
      </c>
      <c r="D690" s="178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223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224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225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226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227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228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229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705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1647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2006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3" t="s">
        <v>231</v>
      </c>
      <c r="D705" s="1784"/>
      <c r="E705" s="310">
        <f>F705+G705+H705</f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3" t="s">
        <v>232</v>
      </c>
      <c r="D706" s="1784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3" t="s">
        <v>233</v>
      </c>
      <c r="D707" s="1784"/>
      <c r="E707" s="310">
        <f>F707+G707+H707</f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3" t="s">
        <v>234</v>
      </c>
      <c r="D708" s="178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235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236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237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238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239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240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3" t="s">
        <v>1651</v>
      </c>
      <c r="D715" s="178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241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242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243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3" t="s">
        <v>1648</v>
      </c>
      <c r="D719" s="1784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3" t="s">
        <v>1649</v>
      </c>
      <c r="D720" s="1784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89" t="s">
        <v>244</v>
      </c>
      <c r="D721" s="1790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3" t="s">
        <v>270</v>
      </c>
      <c r="D722" s="178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7" t="s">
        <v>245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87" t="s">
        <v>246</v>
      </c>
      <c r="D726" s="1788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247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248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612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613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614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615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616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7" t="s">
        <v>617</v>
      </c>
      <c r="D734" s="1788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7" t="s">
        <v>675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3" t="s">
        <v>676</v>
      </c>
      <c r="D738" s="178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1" t="s">
        <v>903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3" t="s">
        <v>684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3" t="s">
        <v>684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639643</v>
      </c>
      <c r="F752" s="396">
        <f>SUM(F637,F640,F646,F654,F655,F673,F677,F683,F686,F687,F688,F689,F690,F699,F705,F706,F707,F708,F715,F719,F720,F721,F722,F725,F726,F734,F737,F738,F743)+F748</f>
        <v>617701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21942</v>
      </c>
      <c r="I752" s="396">
        <f>SUM(I637,I640,I646,I654,I655,I673,I677,I683,I686,I687,I688,I689,I690,I699,I705,I706,I707,I708,I715,I719,I720,I721,I722,I725,I726,I734,I737,I738,I743)+I748</f>
        <v>606405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21942</v>
      </c>
      <c r="L752" s="395">
        <f>SUM(L637,L640,L646,L654,L655,L673,L677,L683,L686,L687,L688,L689,L690,L699,L705,L706,L707,L708,L715,L719,L720,L721,L722,L725,L726,L734,L737,L738,L743)+L748</f>
        <v>628347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08" t="str">
        <f>$B$7</f>
        <v>ОТЧЕТНИ ДАННИ ПО ЕБК ЗА ИЗПЪЛНЕНИЕТО НА БЮДЖЕТА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461</v>
      </c>
      <c r="F760" s="406" t="s">
        <v>824</v>
      </c>
      <c r="G760" s="237"/>
      <c r="H760" s="1351" t="s">
        <v>1241</v>
      </c>
      <c r="I760" s="1352"/>
      <c r="J760" s="1353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8" t="str">
        <f>$B$9</f>
        <v>ОУ "Неофит Рилски", гр. Килифарево</v>
      </c>
      <c r="C761" s="1779"/>
      <c r="D761" s="1780"/>
      <c r="E761" s="115">
        <f>$E$9</f>
        <v>44562</v>
      </c>
      <c r="F761" s="226">
        <f>$F$9</f>
        <v>44926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1" t="str">
        <f>$B$12</f>
        <v>Велико Търново</v>
      </c>
      <c r="C764" s="1842"/>
      <c r="D764" s="1843"/>
      <c r="E764" s="410" t="s">
        <v>879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880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702</v>
      </c>
      <c r="E768" s="1738" t="str">
        <f>CONCATENATE("Уточнен план ",$C$3)</f>
        <v>Уточнен план 2022</v>
      </c>
      <c r="F768" s="1739"/>
      <c r="G768" s="1739"/>
      <c r="H768" s="1740"/>
      <c r="I768" s="1747" t="str">
        <f>CONCATENATE("Отчет ",$C$3)</f>
        <v>Отчет 2022</v>
      </c>
      <c r="J768" s="1748"/>
      <c r="K768" s="1748"/>
      <c r="L768" s="174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463</v>
      </c>
      <c r="D769" s="252" t="s">
        <v>703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732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  <c r="N771" s="8"/>
    </row>
    <row r="772" spans="2:14" ht="15.75">
      <c r="B772" s="1654" t="s">
        <v>2013</v>
      </c>
      <c r="C772" s="1447">
        <f>VLOOKUP(D773,EBK_DEIN2,2,FALSE)</f>
        <v>3389</v>
      </c>
      <c r="D772" s="1446" t="s">
        <v>781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  <c r="N772" s="8"/>
    </row>
    <row r="773" spans="2:14" ht="15.75">
      <c r="B773" s="1439"/>
      <c r="C773" s="1572">
        <f>+C772</f>
        <v>3389</v>
      </c>
      <c r="D773" s="1441" t="s">
        <v>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  <c r="N773" s="8"/>
    </row>
    <row r="774" spans="2:14" ht="15.75">
      <c r="B774" s="1444"/>
      <c r="C774" s="1442"/>
      <c r="D774" s="1445" t="s">
        <v>704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76" t="s">
        <v>733</v>
      </c>
      <c r="D775" s="177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734</v>
      </c>
      <c r="E776" s="281">
        <f>F776+G776+H776</f>
        <v>0</v>
      </c>
      <c r="F776" s="152"/>
      <c r="G776" s="153"/>
      <c r="H776" s="1407"/>
      <c r="I776" s="152"/>
      <c r="J776" s="153"/>
      <c r="K776" s="1407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735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2" t="s">
        <v>736</v>
      </c>
      <c r="D778" s="177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737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738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589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591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74" t="s">
        <v>192</v>
      </c>
      <c r="D784" s="177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193</v>
      </c>
      <c r="E785" s="281">
        <f>F785+G785+H785</f>
        <v>0</v>
      </c>
      <c r="F785" s="152"/>
      <c r="G785" s="153"/>
      <c r="H785" s="1407"/>
      <c r="I785" s="152"/>
      <c r="J785" s="153"/>
      <c r="K785" s="1407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898</v>
      </c>
      <c r="E786" s="295">
        <f>F786+G786+H786</f>
        <v>0</v>
      </c>
      <c r="F786" s="158"/>
      <c r="G786" s="159"/>
      <c r="H786" s="1409"/>
      <c r="I786" s="158"/>
      <c r="J786" s="159"/>
      <c r="K786" s="1409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860</v>
      </c>
      <c r="E787" s="295">
        <f>F787+G787+H787</f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194</v>
      </c>
      <c r="E788" s="295">
        <f>F788+G788+H788</f>
        <v>0</v>
      </c>
      <c r="F788" s="158"/>
      <c r="G788" s="159"/>
      <c r="H788" s="1409"/>
      <c r="I788" s="158"/>
      <c r="J788" s="159"/>
      <c r="K788" s="1409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195</v>
      </c>
      <c r="E789" s="295">
        <f>F789+G789+H789</f>
        <v>0</v>
      </c>
      <c r="F789" s="158"/>
      <c r="G789" s="159"/>
      <c r="H789" s="1409"/>
      <c r="I789" s="158"/>
      <c r="J789" s="159"/>
      <c r="K789" s="1409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862</v>
      </c>
      <c r="E790" s="295">
        <f>F790+G790+H790</f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196</v>
      </c>
      <c r="E791" s="287">
        <f>F791+G791+H791</f>
        <v>0</v>
      </c>
      <c r="F791" s="173"/>
      <c r="G791" s="174"/>
      <c r="H791" s="1410"/>
      <c r="I791" s="173"/>
      <c r="J791" s="174"/>
      <c r="K791" s="1410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85" t="s">
        <v>197</v>
      </c>
      <c r="D792" s="1786"/>
      <c r="E792" s="310">
        <f>F792+G792+H792</f>
        <v>0</v>
      </c>
      <c r="F792" s="1411"/>
      <c r="G792" s="1412"/>
      <c r="H792" s="1413"/>
      <c r="I792" s="1411"/>
      <c r="J792" s="1412"/>
      <c r="K792" s="1413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2" t="s">
        <v>198</v>
      </c>
      <c r="D793" s="1773"/>
      <c r="E793" s="310">
        <f>SUM(E794:E810)</f>
        <v>18485</v>
      </c>
      <c r="F793" s="274">
        <f>SUM(F794:F810)</f>
        <v>18485</v>
      </c>
      <c r="G793" s="275">
        <f>SUM(G794:G810)</f>
        <v>0</v>
      </c>
      <c r="H793" s="276">
        <f>SUM(H794:H810)</f>
        <v>0</v>
      </c>
      <c r="I793" s="274">
        <f>SUM(I794:I810)</f>
        <v>18485</v>
      </c>
      <c r="J793" s="275">
        <f>SUM(J794:J810)</f>
        <v>0</v>
      </c>
      <c r="K793" s="276">
        <f>SUM(K794:K810)</f>
        <v>0</v>
      </c>
      <c r="L793" s="310">
        <f>SUM(L794:L810)</f>
        <v>18485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>F794+G794+H794</f>
        <v>0</v>
      </c>
      <c r="F794" s="152"/>
      <c r="G794" s="153"/>
      <c r="H794" s="1407"/>
      <c r="I794" s="152"/>
      <c r="J794" s="153"/>
      <c r="K794" s="1407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200</v>
      </c>
      <c r="E795" s="295">
        <f>F795+G795+H795</f>
        <v>0</v>
      </c>
      <c r="F795" s="158"/>
      <c r="G795" s="159"/>
      <c r="H795" s="1409"/>
      <c r="I795" s="158"/>
      <c r="J795" s="159"/>
      <c r="K795" s="1409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201</v>
      </c>
      <c r="E796" s="295">
        <f>F796+G796+H796</f>
        <v>0</v>
      </c>
      <c r="F796" s="158"/>
      <c r="G796" s="159"/>
      <c r="H796" s="1409"/>
      <c r="I796" s="158"/>
      <c r="J796" s="159"/>
      <c r="K796" s="1409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202</v>
      </c>
      <c r="E797" s="295">
        <f>F797+G797+H797</f>
        <v>0</v>
      </c>
      <c r="F797" s="158"/>
      <c r="G797" s="159"/>
      <c r="H797" s="1409"/>
      <c r="I797" s="158"/>
      <c r="J797" s="159"/>
      <c r="K797" s="1409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203</v>
      </c>
      <c r="E798" s="295">
        <f>F798+G798+H798</f>
        <v>0</v>
      </c>
      <c r="F798" s="158"/>
      <c r="G798" s="159"/>
      <c r="H798" s="1409"/>
      <c r="I798" s="158"/>
      <c r="J798" s="159"/>
      <c r="K798" s="1409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204</v>
      </c>
      <c r="E799" s="314">
        <f>F799+G799+H799</f>
        <v>0</v>
      </c>
      <c r="F799" s="164"/>
      <c r="G799" s="165"/>
      <c r="H799" s="1408"/>
      <c r="I799" s="164"/>
      <c r="J799" s="165"/>
      <c r="K799" s="1408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205</v>
      </c>
      <c r="E800" s="320">
        <f>F800+G800+H800</f>
        <v>18485</v>
      </c>
      <c r="F800" s="450">
        <v>18485</v>
      </c>
      <c r="G800" s="451"/>
      <c r="H800" s="1417"/>
      <c r="I800" s="450">
        <v>18485</v>
      </c>
      <c r="J800" s="451"/>
      <c r="K800" s="1417"/>
      <c r="L800" s="320">
        <f>I800+J800+K800</f>
        <v>18485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>F801+G801+H801</f>
        <v>0</v>
      </c>
      <c r="F801" s="445"/>
      <c r="G801" s="446"/>
      <c r="H801" s="1414"/>
      <c r="I801" s="445"/>
      <c r="J801" s="446"/>
      <c r="K801" s="1414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207</v>
      </c>
      <c r="E802" s="320">
        <f>F802+G802+H802</f>
        <v>0</v>
      </c>
      <c r="F802" s="450"/>
      <c r="G802" s="451"/>
      <c r="H802" s="1417"/>
      <c r="I802" s="450"/>
      <c r="J802" s="451"/>
      <c r="K802" s="1417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208</v>
      </c>
      <c r="E803" s="295">
        <f>F803+G803+H803</f>
        <v>0</v>
      </c>
      <c r="F803" s="158"/>
      <c r="G803" s="159"/>
      <c r="H803" s="1409"/>
      <c r="I803" s="158"/>
      <c r="J803" s="159"/>
      <c r="K803" s="1409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863</v>
      </c>
      <c r="E804" s="326">
        <f>F804+G804+H804</f>
        <v>0</v>
      </c>
      <c r="F804" s="445"/>
      <c r="G804" s="446"/>
      <c r="H804" s="1414"/>
      <c r="I804" s="445"/>
      <c r="J804" s="446"/>
      <c r="K804" s="1414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209</v>
      </c>
      <c r="E805" s="320">
        <f>F805+G805+H805</f>
        <v>0</v>
      </c>
      <c r="F805" s="450"/>
      <c r="G805" s="451"/>
      <c r="H805" s="1417"/>
      <c r="I805" s="450"/>
      <c r="J805" s="451"/>
      <c r="K805" s="1417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790</v>
      </c>
      <c r="E806" s="326">
        <f>F806+G806+H806</f>
        <v>0</v>
      </c>
      <c r="F806" s="445"/>
      <c r="G806" s="446"/>
      <c r="H806" s="1414"/>
      <c r="I806" s="445"/>
      <c r="J806" s="446"/>
      <c r="K806" s="1414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210</v>
      </c>
      <c r="E807" s="335">
        <f>F807+G807+H807</f>
        <v>0</v>
      </c>
      <c r="F807" s="589"/>
      <c r="G807" s="590"/>
      <c r="H807" s="1416"/>
      <c r="I807" s="589"/>
      <c r="J807" s="590"/>
      <c r="K807" s="1416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899</v>
      </c>
      <c r="E808" s="320">
        <f>F808+G808+H808</f>
        <v>0</v>
      </c>
      <c r="F808" s="450"/>
      <c r="G808" s="451"/>
      <c r="H808" s="1417"/>
      <c r="I808" s="450"/>
      <c r="J808" s="451"/>
      <c r="K808" s="1417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302</v>
      </c>
      <c r="E809" s="295">
        <f>F809+G809+H809</f>
        <v>0</v>
      </c>
      <c r="F809" s="158"/>
      <c r="G809" s="159"/>
      <c r="H809" s="1409"/>
      <c r="I809" s="158"/>
      <c r="J809" s="159"/>
      <c r="K809" s="1409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211</v>
      </c>
      <c r="E810" s="287">
        <f>F810+G810+H810</f>
        <v>0</v>
      </c>
      <c r="F810" s="173"/>
      <c r="G810" s="174"/>
      <c r="H810" s="1410"/>
      <c r="I810" s="173"/>
      <c r="J810" s="174"/>
      <c r="K810" s="1410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83" t="s">
        <v>269</v>
      </c>
      <c r="D811" s="1784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900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901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902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83" t="s">
        <v>711</v>
      </c>
      <c r="D815" s="1784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83" t="s">
        <v>217</v>
      </c>
      <c r="D821" s="1784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303</v>
      </c>
      <c r="E822" s="281">
        <f>F822+G822+H822</f>
        <v>0</v>
      </c>
      <c r="F822" s="152"/>
      <c r="G822" s="153"/>
      <c r="H822" s="1407"/>
      <c r="I822" s="152"/>
      <c r="J822" s="153"/>
      <c r="K822" s="1407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218</v>
      </c>
      <c r="E823" s="287">
        <f>F823+G823+H823</f>
        <v>0</v>
      </c>
      <c r="F823" s="173"/>
      <c r="G823" s="174"/>
      <c r="H823" s="1410"/>
      <c r="I823" s="173"/>
      <c r="J823" s="174"/>
      <c r="K823" s="1410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83" t="s">
        <v>219</v>
      </c>
      <c r="D824" s="1784"/>
      <c r="E824" s="310">
        <f>F824+G824+H824</f>
        <v>0</v>
      </c>
      <c r="F824" s="1411"/>
      <c r="G824" s="1412"/>
      <c r="H824" s="1413"/>
      <c r="I824" s="1411"/>
      <c r="J824" s="1412"/>
      <c r="K824" s="1413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89" t="s">
        <v>220</v>
      </c>
      <c r="D825" s="1790"/>
      <c r="E825" s="310">
        <f>F825+G825+H825</f>
        <v>0</v>
      </c>
      <c r="F825" s="1411"/>
      <c r="G825" s="1412"/>
      <c r="H825" s="1413"/>
      <c r="I825" s="1411"/>
      <c r="J825" s="1412"/>
      <c r="K825" s="1413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89" t="s">
        <v>221</v>
      </c>
      <c r="D826" s="1790"/>
      <c r="E826" s="310">
        <f>F826+G826+H826</f>
        <v>0</v>
      </c>
      <c r="F826" s="1411"/>
      <c r="G826" s="1412"/>
      <c r="H826" s="1413"/>
      <c r="I826" s="1411"/>
      <c r="J826" s="1412"/>
      <c r="K826" s="1413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89" t="s">
        <v>1650</v>
      </c>
      <c r="D827" s="1790"/>
      <c r="E827" s="310">
        <f>F827+G827+H827</f>
        <v>0</v>
      </c>
      <c r="F827" s="1411"/>
      <c r="G827" s="1412"/>
      <c r="H827" s="1413"/>
      <c r="I827" s="1411"/>
      <c r="J827" s="1412"/>
      <c r="K827" s="1413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83" t="s">
        <v>222</v>
      </c>
      <c r="D828" s="1784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1942</v>
      </c>
      <c r="E829" s="281">
        <f>F829+G829+H829</f>
        <v>0</v>
      </c>
      <c r="F829" s="152"/>
      <c r="G829" s="153"/>
      <c r="H829" s="1407"/>
      <c r="I829" s="152"/>
      <c r="J829" s="153"/>
      <c r="K829" s="1407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223</v>
      </c>
      <c r="E830" s="281">
        <f>F830+G830+H830</f>
        <v>0</v>
      </c>
      <c r="F830" s="152"/>
      <c r="G830" s="153"/>
      <c r="H830" s="1407"/>
      <c r="I830" s="152"/>
      <c r="J830" s="153"/>
      <c r="K830" s="1407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224</v>
      </c>
      <c r="E831" s="326">
        <f>F831+G831+H831</f>
        <v>0</v>
      </c>
      <c r="F831" s="445"/>
      <c r="G831" s="446"/>
      <c r="H831" s="1414"/>
      <c r="I831" s="445"/>
      <c r="J831" s="446"/>
      <c r="K831" s="1414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225</v>
      </c>
      <c r="E832" s="351">
        <f>F832+G832+H832</f>
        <v>0</v>
      </c>
      <c r="F832" s="625"/>
      <c r="G832" s="626"/>
      <c r="H832" s="1415"/>
      <c r="I832" s="625"/>
      <c r="J832" s="626"/>
      <c r="K832" s="1415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226</v>
      </c>
      <c r="E833" s="335">
        <f>F833+G833+H833</f>
        <v>0</v>
      </c>
      <c r="F833" s="589"/>
      <c r="G833" s="590"/>
      <c r="H833" s="1416"/>
      <c r="I833" s="589"/>
      <c r="J833" s="590"/>
      <c r="K833" s="1416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1961</v>
      </c>
      <c r="E834" s="320">
        <f>F834+G834+H834</f>
        <v>0</v>
      </c>
      <c r="F834" s="450"/>
      <c r="G834" s="451"/>
      <c r="H834" s="1417"/>
      <c r="I834" s="450"/>
      <c r="J834" s="451"/>
      <c r="K834" s="1417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227</v>
      </c>
      <c r="E835" s="320">
        <f>F835+G835+H835</f>
        <v>0</v>
      </c>
      <c r="F835" s="450"/>
      <c r="G835" s="451"/>
      <c r="H835" s="1417"/>
      <c r="I835" s="450"/>
      <c r="J835" s="451"/>
      <c r="K835" s="1417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228</v>
      </c>
      <c r="E836" s="287">
        <f>F836+G836+H836</f>
        <v>0</v>
      </c>
      <c r="F836" s="173"/>
      <c r="G836" s="174"/>
      <c r="H836" s="1410"/>
      <c r="I836" s="173"/>
      <c r="J836" s="174"/>
      <c r="K836" s="1410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1992</v>
      </c>
      <c r="D837" s="1469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229</v>
      </c>
      <c r="E838" s="281">
        <f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705</v>
      </c>
      <c r="E839" s="295">
        <f>F839+G839+H839</f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>F840+G840+H840</f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1647</v>
      </c>
      <c r="E841" s="295">
        <f>F841+G841+H841</f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2006</v>
      </c>
      <c r="E842" s="287">
        <f>F842+G842+H842</f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83" t="s">
        <v>231</v>
      </c>
      <c r="D843" s="1784"/>
      <c r="E843" s="310">
        <f>F843+G843+H843</f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83" t="s">
        <v>232</v>
      </c>
      <c r="D844" s="1784"/>
      <c r="E844" s="310">
        <f>F844+G844+H844</f>
        <v>0</v>
      </c>
      <c r="F844" s="1411"/>
      <c r="G844" s="1412"/>
      <c r="H844" s="1413"/>
      <c r="I844" s="1411"/>
      <c r="J844" s="1412"/>
      <c r="K844" s="1413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83" t="s">
        <v>233</v>
      </c>
      <c r="D845" s="1784"/>
      <c r="E845" s="310">
        <f>F845+G845+H845</f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83" t="s">
        <v>234</v>
      </c>
      <c r="D846" s="1784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235</v>
      </c>
      <c r="E847" s="281">
        <f>F847+G847+H847</f>
        <v>0</v>
      </c>
      <c r="F847" s="152"/>
      <c r="G847" s="153"/>
      <c r="H847" s="1407"/>
      <c r="I847" s="152"/>
      <c r="J847" s="153"/>
      <c r="K847" s="1407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236</v>
      </c>
      <c r="E848" s="295">
        <f>F848+G848+H848</f>
        <v>0</v>
      </c>
      <c r="F848" s="158"/>
      <c r="G848" s="159"/>
      <c r="H848" s="1409"/>
      <c r="I848" s="158"/>
      <c r="J848" s="159"/>
      <c r="K848" s="1409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237</v>
      </c>
      <c r="E849" s="295">
        <f>F849+G849+H849</f>
        <v>0</v>
      </c>
      <c r="F849" s="158"/>
      <c r="G849" s="159"/>
      <c r="H849" s="1409"/>
      <c r="I849" s="158"/>
      <c r="J849" s="159"/>
      <c r="K849" s="1409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238</v>
      </c>
      <c r="E850" s="295">
        <f>F850+G850+H850</f>
        <v>0</v>
      </c>
      <c r="F850" s="158"/>
      <c r="G850" s="159"/>
      <c r="H850" s="1409"/>
      <c r="I850" s="158"/>
      <c r="J850" s="159"/>
      <c r="K850" s="1409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239</v>
      </c>
      <c r="E851" s="295">
        <f>F851+G851+H851</f>
        <v>0</v>
      </c>
      <c r="F851" s="158"/>
      <c r="G851" s="159"/>
      <c r="H851" s="1409"/>
      <c r="I851" s="158"/>
      <c r="J851" s="159"/>
      <c r="K851" s="1409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240</v>
      </c>
      <c r="E852" s="287">
        <f>F852+G852+H852</f>
        <v>0</v>
      </c>
      <c r="F852" s="173"/>
      <c r="G852" s="174"/>
      <c r="H852" s="1410"/>
      <c r="I852" s="173"/>
      <c r="J852" s="174"/>
      <c r="K852" s="1410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83" t="s">
        <v>1651</v>
      </c>
      <c r="D853" s="1784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241</v>
      </c>
      <c r="E854" s="281">
        <f>F854+G854+H854</f>
        <v>0</v>
      </c>
      <c r="F854" s="152"/>
      <c r="G854" s="153"/>
      <c r="H854" s="1407"/>
      <c r="I854" s="152"/>
      <c r="J854" s="153"/>
      <c r="K854" s="1407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242</v>
      </c>
      <c r="E855" s="295">
        <f>F855+G855+H855</f>
        <v>0</v>
      </c>
      <c r="F855" s="158"/>
      <c r="G855" s="159"/>
      <c r="H855" s="1409"/>
      <c r="I855" s="158"/>
      <c r="J855" s="159"/>
      <c r="K855" s="1409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243</v>
      </c>
      <c r="E856" s="287">
        <f>F856+G856+H856</f>
        <v>0</v>
      </c>
      <c r="F856" s="173"/>
      <c r="G856" s="174"/>
      <c r="H856" s="1410"/>
      <c r="I856" s="173"/>
      <c r="J856" s="174"/>
      <c r="K856" s="1410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83" t="s">
        <v>1648</v>
      </c>
      <c r="D857" s="1784"/>
      <c r="E857" s="310">
        <f>F857+G857+H857</f>
        <v>0</v>
      </c>
      <c r="F857" s="1411"/>
      <c r="G857" s="1412"/>
      <c r="H857" s="1413"/>
      <c r="I857" s="1411"/>
      <c r="J857" s="1412"/>
      <c r="K857" s="1413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83" t="s">
        <v>1649</v>
      </c>
      <c r="D858" s="1784"/>
      <c r="E858" s="310">
        <f>F858+G858+H858</f>
        <v>0</v>
      </c>
      <c r="F858" s="1411"/>
      <c r="G858" s="1412"/>
      <c r="H858" s="1413"/>
      <c r="I858" s="1411"/>
      <c r="J858" s="1412"/>
      <c r="K858" s="1413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89" t="s">
        <v>244</v>
      </c>
      <c r="D859" s="1790"/>
      <c r="E859" s="310">
        <f>F859+G859+H859</f>
        <v>0</v>
      </c>
      <c r="F859" s="1411"/>
      <c r="G859" s="1412"/>
      <c r="H859" s="1413"/>
      <c r="I859" s="1411"/>
      <c r="J859" s="1412"/>
      <c r="K859" s="1413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83" t="s">
        <v>270</v>
      </c>
      <c r="D860" s="1784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87" t="s">
        <v>245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87" t="s">
        <v>246</v>
      </c>
      <c r="D864" s="1788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247</v>
      </c>
      <c r="E865" s="281">
        <f>F865+G865+H865</f>
        <v>0</v>
      </c>
      <c r="F865" s="152"/>
      <c r="G865" s="153"/>
      <c r="H865" s="1407"/>
      <c r="I865" s="152"/>
      <c r="J865" s="153"/>
      <c r="K865" s="1407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248</v>
      </c>
      <c r="E866" s="295">
        <f>F866+G866+H866</f>
        <v>0</v>
      </c>
      <c r="F866" s="158"/>
      <c r="G866" s="159"/>
      <c r="H866" s="1409"/>
      <c r="I866" s="158"/>
      <c r="J866" s="159"/>
      <c r="K866" s="1409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612</v>
      </c>
      <c r="E867" s="295">
        <f>F867+G867+H867</f>
        <v>0</v>
      </c>
      <c r="F867" s="158"/>
      <c r="G867" s="159"/>
      <c r="H867" s="1409"/>
      <c r="I867" s="158"/>
      <c r="J867" s="159"/>
      <c r="K867" s="1409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613</v>
      </c>
      <c r="E868" s="295">
        <f>F868+G868+H868</f>
        <v>0</v>
      </c>
      <c r="F868" s="158"/>
      <c r="G868" s="159"/>
      <c r="H868" s="1409"/>
      <c r="I868" s="158"/>
      <c r="J868" s="159"/>
      <c r="K868" s="1409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614</v>
      </c>
      <c r="E869" s="295">
        <f>F869+G869+H869</f>
        <v>0</v>
      </c>
      <c r="F869" s="158"/>
      <c r="G869" s="159"/>
      <c r="H869" s="1409"/>
      <c r="I869" s="158"/>
      <c r="J869" s="159"/>
      <c r="K869" s="1409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615</v>
      </c>
      <c r="E870" s="295">
        <f>F870+G870+H870</f>
        <v>0</v>
      </c>
      <c r="F870" s="158"/>
      <c r="G870" s="159"/>
      <c r="H870" s="1409"/>
      <c r="I870" s="158"/>
      <c r="J870" s="159"/>
      <c r="K870" s="1409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616</v>
      </c>
      <c r="E871" s="287">
        <f>F871+G871+H871</f>
        <v>0</v>
      </c>
      <c r="F871" s="173"/>
      <c r="G871" s="174"/>
      <c r="H871" s="1410"/>
      <c r="I871" s="173"/>
      <c r="J871" s="174"/>
      <c r="K871" s="1410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87" t="s">
        <v>617</v>
      </c>
      <c r="D872" s="1788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87" t="s">
        <v>675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83" t="s">
        <v>676</v>
      </c>
      <c r="D876" s="1784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677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678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679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680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1" t="s">
        <v>903</v>
      </c>
      <c r="D881" s="1792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681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682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683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71"/>
      <c r="C885" s="1793" t="s">
        <v>684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>(IF($E885&lt;&gt;0,$M$2,IF($L885&lt;&gt;0,$M$2,"")))</f>
      </c>
      <c r="N885" s="13"/>
    </row>
    <row r="886" spans="2:14" ht="15.75">
      <c r="B886" s="381">
        <v>98</v>
      </c>
      <c r="C886" s="1793" t="s">
        <v>684</v>
      </c>
      <c r="D886" s="1794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52"/>
      <c r="C890" s="393" t="s">
        <v>730</v>
      </c>
      <c r="D890" s="1421">
        <f>+B890</f>
        <v>0</v>
      </c>
      <c r="E890" s="395">
        <f>SUM(E775,E778,E784,E792,E793,E811,E815,E821,E824,E825,E826,E827,E828,E837,E843,E844,E845,E846,E853,E857,E858,E859,E860,E863,E864,E872,E875,E876,E881)+E886</f>
        <v>18485</v>
      </c>
      <c r="F890" s="396">
        <f>SUM(F775,F778,F784,F792,F793,F811,F815,F821,F824,F825,F826,F827,F828,F837,F843,F844,F845,F846,F853,F857,F858,F859,F860,F863,F864,F872,F875,F876,F881)+F886</f>
        <v>18485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18485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18485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808" t="str">
        <f>$B$7</f>
        <v>ОТЧЕТНИ ДАННИ ПО ЕБК ЗА ИЗПЪЛНЕНИЕТО НА БЮДЖЕТА</v>
      </c>
      <c r="C897" s="1809"/>
      <c r="D897" s="1809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461</v>
      </c>
      <c r="F898" s="406" t="s">
        <v>824</v>
      </c>
      <c r="G898" s="237"/>
      <c r="H898" s="1351" t="s">
        <v>1241</v>
      </c>
      <c r="I898" s="1352"/>
      <c r="J898" s="1353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78" t="str">
        <f>$B$9</f>
        <v>ОУ "Неофит Рилски", гр. Килифарево</v>
      </c>
      <c r="C899" s="1779"/>
      <c r="D899" s="1780"/>
      <c r="E899" s="115">
        <f>$E$9</f>
        <v>44562</v>
      </c>
      <c r="F899" s="226">
        <f>$F$9</f>
        <v>44926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1" t="str">
        <f>$B$12</f>
        <v>Велико Търново</v>
      </c>
      <c r="C902" s="1842"/>
      <c r="D902" s="1843"/>
      <c r="E902" s="410" t="s">
        <v>879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880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462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702</v>
      </c>
      <c r="E906" s="1738" t="str">
        <f>CONCATENATE("Уточнен план ",$C$3)</f>
        <v>Уточнен план 2022</v>
      </c>
      <c r="F906" s="1739"/>
      <c r="G906" s="1739"/>
      <c r="H906" s="1740"/>
      <c r="I906" s="1747" t="str">
        <f>CONCATENATE("Отчет ",$C$3)</f>
        <v>Отчет 2022</v>
      </c>
      <c r="J906" s="1748"/>
      <c r="K906" s="1748"/>
      <c r="L906" s="1749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463</v>
      </c>
      <c r="D907" s="252" t="s">
        <v>703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732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  <c r="N909" s="8"/>
    </row>
    <row r="910" spans="2:14" ht="15.75">
      <c r="B910" s="1654" t="s">
        <v>2013</v>
      </c>
      <c r="C910" s="1447">
        <f>VLOOKUP(D911,EBK_DEIN2,2,FALSE)</f>
        <v>7713</v>
      </c>
      <c r="D910" s="1446" t="s">
        <v>781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  <c r="N910" s="8"/>
    </row>
    <row r="911" spans="2:14" ht="15.75">
      <c r="B911" s="1439"/>
      <c r="C911" s="1572">
        <f>+C910</f>
        <v>7713</v>
      </c>
      <c r="D911" s="1441" t="s">
        <v>488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  <c r="N911" s="8"/>
    </row>
    <row r="912" spans="2:14" ht="15.75">
      <c r="B912" s="1444"/>
      <c r="C912" s="1442"/>
      <c r="D912" s="1445" t="s">
        <v>704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776" t="s">
        <v>733</v>
      </c>
      <c r="D913" s="1777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734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735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772" t="s">
        <v>736</v>
      </c>
      <c r="D916" s="1773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737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738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589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590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591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774" t="s">
        <v>192</v>
      </c>
      <c r="D922" s="1775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193</v>
      </c>
      <c r="E923" s="281">
        <f>F923+G923+H923</f>
        <v>0</v>
      </c>
      <c r="F923" s="152"/>
      <c r="G923" s="153"/>
      <c r="H923" s="1407"/>
      <c r="I923" s="152"/>
      <c r="J923" s="153"/>
      <c r="K923" s="1407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898</v>
      </c>
      <c r="E924" s="295">
        <f>F924+G924+H924</f>
        <v>0</v>
      </c>
      <c r="F924" s="158"/>
      <c r="G924" s="159"/>
      <c r="H924" s="1409"/>
      <c r="I924" s="158"/>
      <c r="J924" s="159"/>
      <c r="K924" s="1409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860</v>
      </c>
      <c r="E925" s="295">
        <f>F925+G925+H925</f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194</v>
      </c>
      <c r="E926" s="295">
        <f>F926+G926+H926</f>
        <v>0</v>
      </c>
      <c r="F926" s="158"/>
      <c r="G926" s="159"/>
      <c r="H926" s="1409"/>
      <c r="I926" s="158"/>
      <c r="J926" s="159"/>
      <c r="K926" s="1409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195</v>
      </c>
      <c r="E927" s="295">
        <f>F927+G927+H927</f>
        <v>0</v>
      </c>
      <c r="F927" s="158"/>
      <c r="G927" s="159"/>
      <c r="H927" s="1409"/>
      <c r="I927" s="158"/>
      <c r="J927" s="159"/>
      <c r="K927" s="1409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862</v>
      </c>
      <c r="E928" s="295">
        <f>F928+G928+H928</f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196</v>
      </c>
      <c r="E929" s="287">
        <f>F929+G929+H929</f>
        <v>0</v>
      </c>
      <c r="F929" s="173"/>
      <c r="G929" s="174"/>
      <c r="H929" s="1410"/>
      <c r="I929" s="173"/>
      <c r="J929" s="174"/>
      <c r="K929" s="1410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785" t="s">
        <v>197</v>
      </c>
      <c r="D930" s="1786"/>
      <c r="E930" s="310">
        <f>F930+G930+H930</f>
        <v>0</v>
      </c>
      <c r="F930" s="1411"/>
      <c r="G930" s="1412"/>
      <c r="H930" s="1413"/>
      <c r="I930" s="1411"/>
      <c r="J930" s="1412"/>
      <c r="K930" s="1413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772" t="s">
        <v>198</v>
      </c>
      <c r="D931" s="1773"/>
      <c r="E931" s="310">
        <f>SUM(E932:E948)</f>
        <v>1439</v>
      </c>
      <c r="F931" s="274">
        <f>SUM(F932:F948)</f>
        <v>1439</v>
      </c>
      <c r="G931" s="275">
        <f>SUM(G932:G948)</f>
        <v>0</v>
      </c>
      <c r="H931" s="276">
        <f>SUM(H932:H948)</f>
        <v>0</v>
      </c>
      <c r="I931" s="274">
        <f>SUM(I932:I948)</f>
        <v>1129</v>
      </c>
      <c r="J931" s="275">
        <f>SUM(J932:J948)</f>
        <v>0</v>
      </c>
      <c r="K931" s="276">
        <f>SUM(K932:K948)</f>
        <v>0</v>
      </c>
      <c r="L931" s="310">
        <f>SUM(L932:L948)</f>
        <v>1129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199</v>
      </c>
      <c r="E932" s="281">
        <f>F932+G932+H932</f>
        <v>0</v>
      </c>
      <c r="F932" s="152"/>
      <c r="G932" s="153"/>
      <c r="H932" s="1407"/>
      <c r="I932" s="152"/>
      <c r="J932" s="153"/>
      <c r="K932" s="1407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200</v>
      </c>
      <c r="E933" s="295">
        <f>F933+G933+H933</f>
        <v>0</v>
      </c>
      <c r="F933" s="158"/>
      <c r="G933" s="159"/>
      <c r="H933" s="1409"/>
      <c r="I933" s="158"/>
      <c r="J933" s="159"/>
      <c r="K933" s="1409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201</v>
      </c>
      <c r="E934" s="295">
        <f>F934+G934+H934</f>
        <v>0</v>
      </c>
      <c r="F934" s="158"/>
      <c r="G934" s="159"/>
      <c r="H934" s="1409"/>
      <c r="I934" s="158"/>
      <c r="J934" s="159"/>
      <c r="K934" s="1409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202</v>
      </c>
      <c r="E935" s="295">
        <f>F935+G935+H935</f>
        <v>0</v>
      </c>
      <c r="F935" s="158"/>
      <c r="G935" s="159"/>
      <c r="H935" s="1409"/>
      <c r="I935" s="158"/>
      <c r="J935" s="159"/>
      <c r="K935" s="1409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203</v>
      </c>
      <c r="E936" s="295">
        <f>F936+G936+H936</f>
        <v>1129</v>
      </c>
      <c r="F936" s="158">
        <v>1129</v>
      </c>
      <c r="G936" s="159"/>
      <c r="H936" s="1409"/>
      <c r="I936" s="158">
        <v>1129</v>
      </c>
      <c r="J936" s="159"/>
      <c r="K936" s="1409"/>
      <c r="L936" s="295">
        <f>I936+J936+K936</f>
        <v>1129</v>
      </c>
      <c r="M936" s="12">
        <f>(IF($E936&lt;&gt;0,$M$2,IF($L936&lt;&gt;0,$M$2,"")))</f>
        <v>1</v>
      </c>
      <c r="N936" s="13"/>
    </row>
    <row r="937" spans="2:14" ht="15.75">
      <c r="B937" s="292"/>
      <c r="C937" s="312">
        <v>1016</v>
      </c>
      <c r="D937" s="313" t="s">
        <v>204</v>
      </c>
      <c r="E937" s="314">
        <f>F937+G937+H937</f>
        <v>0</v>
      </c>
      <c r="F937" s="164"/>
      <c r="G937" s="165"/>
      <c r="H937" s="1408"/>
      <c r="I937" s="164"/>
      <c r="J937" s="165"/>
      <c r="K937" s="1408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205</v>
      </c>
      <c r="E938" s="320">
        <f>F938+G938+H938</f>
        <v>0</v>
      </c>
      <c r="F938" s="450"/>
      <c r="G938" s="451"/>
      <c r="H938" s="1417"/>
      <c r="I938" s="450"/>
      <c r="J938" s="451"/>
      <c r="K938" s="1417"/>
      <c r="L938" s="320">
        <f>I938+J938+K938</f>
        <v>0</v>
      </c>
      <c r="M938" s="12">
        <f>(IF($E938&lt;&gt;0,$M$2,IF($L938&lt;&gt;0,$M$2,"")))</f>
      </c>
      <c r="N938" s="13"/>
    </row>
    <row r="939" spans="2:14" ht="15.75">
      <c r="B939" s="292"/>
      <c r="C939" s="324">
        <v>1030</v>
      </c>
      <c r="D939" s="325" t="s">
        <v>206</v>
      </c>
      <c r="E939" s="326">
        <f>F939+G939+H939</f>
        <v>0</v>
      </c>
      <c r="F939" s="445"/>
      <c r="G939" s="446"/>
      <c r="H939" s="1414"/>
      <c r="I939" s="445"/>
      <c r="J939" s="446"/>
      <c r="K939" s="1414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207</v>
      </c>
      <c r="E940" s="320">
        <f>F940+G940+H940</f>
        <v>0</v>
      </c>
      <c r="F940" s="450"/>
      <c r="G940" s="451"/>
      <c r="H940" s="1417"/>
      <c r="I940" s="450"/>
      <c r="J940" s="451"/>
      <c r="K940" s="1417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208</v>
      </c>
      <c r="E941" s="295">
        <f>F941+G941+H941</f>
        <v>0</v>
      </c>
      <c r="F941" s="158"/>
      <c r="G941" s="159"/>
      <c r="H941" s="1409"/>
      <c r="I941" s="158"/>
      <c r="J941" s="159"/>
      <c r="K941" s="1409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863</v>
      </c>
      <c r="E942" s="326">
        <f>F942+G942+H942</f>
        <v>0</v>
      </c>
      <c r="F942" s="445"/>
      <c r="G942" s="446"/>
      <c r="H942" s="1414"/>
      <c r="I942" s="445"/>
      <c r="J942" s="446"/>
      <c r="K942" s="1414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209</v>
      </c>
      <c r="E943" s="320">
        <f>F943+G943+H943</f>
        <v>0</v>
      </c>
      <c r="F943" s="450"/>
      <c r="G943" s="451"/>
      <c r="H943" s="1417"/>
      <c r="I943" s="450"/>
      <c r="J943" s="451"/>
      <c r="K943" s="1417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790</v>
      </c>
      <c r="E944" s="326">
        <f>F944+G944+H944</f>
        <v>0</v>
      </c>
      <c r="F944" s="445"/>
      <c r="G944" s="446"/>
      <c r="H944" s="1414"/>
      <c r="I944" s="445"/>
      <c r="J944" s="446"/>
      <c r="K944" s="1414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210</v>
      </c>
      <c r="E945" s="335">
        <f>F945+G945+H945</f>
        <v>0</v>
      </c>
      <c r="F945" s="589"/>
      <c r="G945" s="590"/>
      <c r="H945" s="1416"/>
      <c r="I945" s="589"/>
      <c r="J945" s="590"/>
      <c r="K945" s="1416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899</v>
      </c>
      <c r="E946" s="320">
        <f>F946+G946+H946</f>
        <v>0</v>
      </c>
      <c r="F946" s="450"/>
      <c r="G946" s="451"/>
      <c r="H946" s="1417"/>
      <c r="I946" s="450"/>
      <c r="J946" s="451"/>
      <c r="K946" s="1417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302</v>
      </c>
      <c r="E947" s="295">
        <f>F947+G947+H947</f>
        <v>0</v>
      </c>
      <c r="F947" s="158"/>
      <c r="G947" s="159"/>
      <c r="H947" s="1409"/>
      <c r="I947" s="158"/>
      <c r="J947" s="159"/>
      <c r="K947" s="1409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211</v>
      </c>
      <c r="E948" s="287">
        <f>F948+G948+H948</f>
        <v>310</v>
      </c>
      <c r="F948" s="173">
        <v>310</v>
      </c>
      <c r="G948" s="174"/>
      <c r="H948" s="1410"/>
      <c r="I948" s="173">
        <v>0</v>
      </c>
      <c r="J948" s="174"/>
      <c r="K948" s="1410"/>
      <c r="L948" s="287">
        <f>I948+J948+K948</f>
        <v>0</v>
      </c>
      <c r="M948" s="12">
        <f>(IF($E948&lt;&gt;0,$M$2,IF($L948&lt;&gt;0,$M$2,"")))</f>
        <v>1</v>
      </c>
      <c r="N948" s="13"/>
    </row>
    <row r="949" spans="2:14" ht="15.75">
      <c r="B949" s="272">
        <v>1900</v>
      </c>
      <c r="C949" s="1783" t="s">
        <v>269</v>
      </c>
      <c r="D949" s="1784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900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901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902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83" t="s">
        <v>711</v>
      </c>
      <c r="D953" s="1784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83" t="s">
        <v>217</v>
      </c>
      <c r="D959" s="1784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303</v>
      </c>
      <c r="E960" s="281">
        <f>F960+G960+H960</f>
        <v>0</v>
      </c>
      <c r="F960" s="152"/>
      <c r="G960" s="153"/>
      <c r="H960" s="1407"/>
      <c r="I960" s="152"/>
      <c r="J960" s="153"/>
      <c r="K960" s="1407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218</v>
      </c>
      <c r="E961" s="287">
        <f>F961+G961+H961</f>
        <v>0</v>
      </c>
      <c r="F961" s="173"/>
      <c r="G961" s="174"/>
      <c r="H961" s="1410"/>
      <c r="I961" s="173"/>
      <c r="J961" s="174"/>
      <c r="K961" s="1410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83" t="s">
        <v>219</v>
      </c>
      <c r="D962" s="1784"/>
      <c r="E962" s="310">
        <f>F962+G962+H962</f>
        <v>0</v>
      </c>
      <c r="F962" s="1411"/>
      <c r="G962" s="1412"/>
      <c r="H962" s="1413"/>
      <c r="I962" s="1411"/>
      <c r="J962" s="1412"/>
      <c r="K962" s="1413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89" t="s">
        <v>220</v>
      </c>
      <c r="D963" s="1790"/>
      <c r="E963" s="310">
        <f>F963+G963+H963</f>
        <v>0</v>
      </c>
      <c r="F963" s="1411"/>
      <c r="G963" s="1412"/>
      <c r="H963" s="1413"/>
      <c r="I963" s="1411"/>
      <c r="J963" s="1412"/>
      <c r="K963" s="1413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89" t="s">
        <v>221</v>
      </c>
      <c r="D964" s="1790"/>
      <c r="E964" s="310">
        <f>F964+G964+H964</f>
        <v>0</v>
      </c>
      <c r="F964" s="1411"/>
      <c r="G964" s="1412"/>
      <c r="H964" s="1413"/>
      <c r="I964" s="1411"/>
      <c r="J964" s="1412"/>
      <c r="K964" s="1413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89" t="s">
        <v>1650</v>
      </c>
      <c r="D965" s="1790"/>
      <c r="E965" s="310">
        <f>F965+G965+H965</f>
        <v>0</v>
      </c>
      <c r="F965" s="1411"/>
      <c r="G965" s="1412"/>
      <c r="H965" s="1413"/>
      <c r="I965" s="1411"/>
      <c r="J965" s="1412"/>
      <c r="K965" s="1413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83" t="s">
        <v>222</v>
      </c>
      <c r="D966" s="1784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1942</v>
      </c>
      <c r="E967" s="281">
        <f>F967+G967+H967</f>
        <v>0</v>
      </c>
      <c r="F967" s="152"/>
      <c r="G967" s="153"/>
      <c r="H967" s="1407"/>
      <c r="I967" s="152"/>
      <c r="J967" s="153"/>
      <c r="K967" s="1407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223</v>
      </c>
      <c r="E968" s="281">
        <f>F968+G968+H968</f>
        <v>0</v>
      </c>
      <c r="F968" s="152"/>
      <c r="G968" s="153"/>
      <c r="H968" s="1407"/>
      <c r="I968" s="152"/>
      <c r="J968" s="153"/>
      <c r="K968" s="1407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224</v>
      </c>
      <c r="E969" s="326">
        <f>F969+G969+H969</f>
        <v>0</v>
      </c>
      <c r="F969" s="445"/>
      <c r="G969" s="446"/>
      <c r="H969" s="1414"/>
      <c r="I969" s="445"/>
      <c r="J969" s="446"/>
      <c r="K969" s="1414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225</v>
      </c>
      <c r="E970" s="351">
        <f>F970+G970+H970</f>
        <v>0</v>
      </c>
      <c r="F970" s="625"/>
      <c r="G970" s="626"/>
      <c r="H970" s="1415"/>
      <c r="I970" s="625"/>
      <c r="J970" s="626"/>
      <c r="K970" s="1415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226</v>
      </c>
      <c r="E971" s="335">
        <f>F971+G971+H971</f>
        <v>0</v>
      </c>
      <c r="F971" s="589"/>
      <c r="G971" s="590"/>
      <c r="H971" s="1416"/>
      <c r="I971" s="589"/>
      <c r="J971" s="590"/>
      <c r="K971" s="1416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1961</v>
      </c>
      <c r="E972" s="320">
        <f>F972+G972+H972</f>
        <v>0</v>
      </c>
      <c r="F972" s="450"/>
      <c r="G972" s="451"/>
      <c r="H972" s="1417"/>
      <c r="I972" s="450"/>
      <c r="J972" s="451"/>
      <c r="K972" s="1417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227</v>
      </c>
      <c r="E973" s="320">
        <f>F973+G973+H973</f>
        <v>0</v>
      </c>
      <c r="F973" s="450"/>
      <c r="G973" s="451"/>
      <c r="H973" s="1417"/>
      <c r="I973" s="450"/>
      <c r="J973" s="451"/>
      <c r="K973" s="1417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228</v>
      </c>
      <c r="E974" s="287">
        <f>F974+G974+H974</f>
        <v>0</v>
      </c>
      <c r="F974" s="173"/>
      <c r="G974" s="174"/>
      <c r="H974" s="1410"/>
      <c r="I974" s="173"/>
      <c r="J974" s="174"/>
      <c r="K974" s="1410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1992</v>
      </c>
      <c r="D975" s="1469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229</v>
      </c>
      <c r="E976" s="281">
        <f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705</v>
      </c>
      <c r="E977" s="295">
        <f>F977+G977+H977</f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230</v>
      </c>
      <c r="E978" s="295">
        <f>F978+G978+H978</f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85">
        <v>3306</v>
      </c>
      <c r="D979" s="361" t="s">
        <v>1647</v>
      </c>
      <c r="E979" s="295">
        <f>F979+G979+H979</f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3307</v>
      </c>
      <c r="D980" s="361" t="s">
        <v>2006</v>
      </c>
      <c r="E980" s="287">
        <f>F980+G980+H980</f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83" t="s">
        <v>231</v>
      </c>
      <c r="D981" s="1784"/>
      <c r="E981" s="310">
        <f>F981+G981+H981</f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83" t="s">
        <v>232</v>
      </c>
      <c r="D982" s="1784"/>
      <c r="E982" s="310">
        <f>F982+G982+H982</f>
        <v>0</v>
      </c>
      <c r="F982" s="1411"/>
      <c r="G982" s="1412"/>
      <c r="H982" s="1413"/>
      <c r="I982" s="1411"/>
      <c r="J982" s="1412"/>
      <c r="K982" s="1413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83" t="s">
        <v>233</v>
      </c>
      <c r="D983" s="1784"/>
      <c r="E983" s="310">
        <f>F983+G983+H983</f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83" t="s">
        <v>234</v>
      </c>
      <c r="D984" s="1784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235</v>
      </c>
      <c r="E985" s="281">
        <f>F985+G985+H985</f>
        <v>0</v>
      </c>
      <c r="F985" s="152"/>
      <c r="G985" s="153"/>
      <c r="H985" s="1407"/>
      <c r="I985" s="152"/>
      <c r="J985" s="153"/>
      <c r="K985" s="1407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236</v>
      </c>
      <c r="E986" s="295">
        <f>F986+G986+H986</f>
        <v>0</v>
      </c>
      <c r="F986" s="158"/>
      <c r="G986" s="159"/>
      <c r="H986" s="1409"/>
      <c r="I986" s="158"/>
      <c r="J986" s="159"/>
      <c r="K986" s="1409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237</v>
      </c>
      <c r="E987" s="295">
        <f>F987+G987+H987</f>
        <v>0</v>
      </c>
      <c r="F987" s="158"/>
      <c r="G987" s="159"/>
      <c r="H987" s="1409"/>
      <c r="I987" s="158"/>
      <c r="J987" s="159"/>
      <c r="K987" s="1409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238</v>
      </c>
      <c r="E988" s="295">
        <f>F988+G988+H988</f>
        <v>0</v>
      </c>
      <c r="F988" s="158"/>
      <c r="G988" s="159"/>
      <c r="H988" s="1409"/>
      <c r="I988" s="158"/>
      <c r="J988" s="159"/>
      <c r="K988" s="1409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239</v>
      </c>
      <c r="E989" s="295">
        <f>F989+G989+H989</f>
        <v>0</v>
      </c>
      <c r="F989" s="158"/>
      <c r="G989" s="159"/>
      <c r="H989" s="1409"/>
      <c r="I989" s="158"/>
      <c r="J989" s="159"/>
      <c r="K989" s="1409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240</v>
      </c>
      <c r="E990" s="287">
        <f>F990+G990+H990</f>
        <v>0</v>
      </c>
      <c r="F990" s="173"/>
      <c r="G990" s="174"/>
      <c r="H990" s="1410"/>
      <c r="I990" s="173"/>
      <c r="J990" s="174"/>
      <c r="K990" s="1410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83" t="s">
        <v>1651</v>
      </c>
      <c r="D991" s="1784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241</v>
      </c>
      <c r="E992" s="281">
        <f>F992+G992+H992</f>
        <v>0</v>
      </c>
      <c r="F992" s="152"/>
      <c r="G992" s="153"/>
      <c r="H992" s="1407"/>
      <c r="I992" s="152"/>
      <c r="J992" s="153"/>
      <c r="K992" s="1407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242</v>
      </c>
      <c r="E993" s="295">
        <f>F993+G993+H993</f>
        <v>0</v>
      </c>
      <c r="F993" s="158"/>
      <c r="G993" s="159"/>
      <c r="H993" s="1409"/>
      <c r="I993" s="158"/>
      <c r="J993" s="159"/>
      <c r="K993" s="1409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243</v>
      </c>
      <c r="E994" s="287">
        <f>F994+G994+H994</f>
        <v>0</v>
      </c>
      <c r="F994" s="173"/>
      <c r="G994" s="174"/>
      <c r="H994" s="1410"/>
      <c r="I994" s="173"/>
      <c r="J994" s="174"/>
      <c r="K994" s="1410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83" t="s">
        <v>1648</v>
      </c>
      <c r="D995" s="1784"/>
      <c r="E995" s="310">
        <f>F995+G995+H995</f>
        <v>0</v>
      </c>
      <c r="F995" s="1411"/>
      <c r="G995" s="1412"/>
      <c r="H995" s="1413"/>
      <c r="I995" s="1411"/>
      <c r="J995" s="1412"/>
      <c r="K995" s="1413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83" t="s">
        <v>1649</v>
      </c>
      <c r="D996" s="1784"/>
      <c r="E996" s="310">
        <f>F996+G996+H996</f>
        <v>0</v>
      </c>
      <c r="F996" s="1411"/>
      <c r="G996" s="1412"/>
      <c r="H996" s="1413"/>
      <c r="I996" s="1411"/>
      <c r="J996" s="1412"/>
      <c r="K996" s="1413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89" t="s">
        <v>244</v>
      </c>
      <c r="D997" s="1790"/>
      <c r="E997" s="310">
        <f>F997+G997+H997</f>
        <v>0</v>
      </c>
      <c r="F997" s="1411"/>
      <c r="G997" s="1412"/>
      <c r="H997" s="1413"/>
      <c r="I997" s="1411"/>
      <c r="J997" s="1412"/>
      <c r="K997" s="1413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83" t="s">
        <v>270</v>
      </c>
      <c r="D998" s="1784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87" t="s">
        <v>245</v>
      </c>
      <c r="D1001" s="1788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787" t="s">
        <v>246</v>
      </c>
      <c r="D1002" s="1788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>F1003+G1003+H1003</f>
        <v>0</v>
      </c>
      <c r="F1003" s="152"/>
      <c r="G1003" s="153"/>
      <c r="H1003" s="1407"/>
      <c r="I1003" s="152"/>
      <c r="J1003" s="153"/>
      <c r="K1003" s="1407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>F1004+G1004+H1004</f>
        <v>0</v>
      </c>
      <c r="F1004" s="158"/>
      <c r="G1004" s="159"/>
      <c r="H1004" s="1409"/>
      <c r="I1004" s="158"/>
      <c r="J1004" s="159"/>
      <c r="K1004" s="1409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612</v>
      </c>
      <c r="E1005" s="295">
        <f>F1005+G1005+H1005</f>
        <v>0</v>
      </c>
      <c r="F1005" s="158"/>
      <c r="G1005" s="159"/>
      <c r="H1005" s="1409"/>
      <c r="I1005" s="158"/>
      <c r="J1005" s="159"/>
      <c r="K1005" s="1409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613</v>
      </c>
      <c r="E1006" s="295">
        <f>F1006+G1006+H1006</f>
        <v>0</v>
      </c>
      <c r="F1006" s="158"/>
      <c r="G1006" s="159"/>
      <c r="H1006" s="1409"/>
      <c r="I1006" s="158"/>
      <c r="J1006" s="159"/>
      <c r="K1006" s="1409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614</v>
      </c>
      <c r="E1007" s="295">
        <f>F1007+G1007+H1007</f>
        <v>0</v>
      </c>
      <c r="F1007" s="158"/>
      <c r="G1007" s="159"/>
      <c r="H1007" s="1409"/>
      <c r="I1007" s="158"/>
      <c r="J1007" s="159"/>
      <c r="K1007" s="1409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615</v>
      </c>
      <c r="E1008" s="295">
        <f>F1008+G1008+H1008</f>
        <v>0</v>
      </c>
      <c r="F1008" s="158"/>
      <c r="G1008" s="159"/>
      <c r="H1008" s="1409"/>
      <c r="I1008" s="158"/>
      <c r="J1008" s="159"/>
      <c r="K1008" s="1409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616</v>
      </c>
      <c r="E1009" s="287">
        <f>F1009+G1009+H1009</f>
        <v>0</v>
      </c>
      <c r="F1009" s="173"/>
      <c r="G1009" s="174"/>
      <c r="H1009" s="1410"/>
      <c r="I1009" s="173"/>
      <c r="J1009" s="174"/>
      <c r="K1009" s="1410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87" t="s">
        <v>617</v>
      </c>
      <c r="D1010" s="1788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618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87" t="s">
        <v>675</v>
      </c>
      <c r="D1013" s="1788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83" t="s">
        <v>676</v>
      </c>
      <c r="D1014" s="1784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677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678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679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680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1" t="s">
        <v>903</v>
      </c>
      <c r="D1019" s="1792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681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682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683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71"/>
      <c r="C1023" s="1793" t="s">
        <v>684</v>
      </c>
      <c r="D1023" s="1794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>(IF($E1023&lt;&gt;0,$M$2,IF($L1023&lt;&gt;0,$M$2,"")))</f>
      </c>
      <c r="N1023" s="13"/>
    </row>
    <row r="1024" spans="2:14" ht="15.75">
      <c r="B1024" s="381">
        <v>98</v>
      </c>
      <c r="C1024" s="1793" t="s">
        <v>684</v>
      </c>
      <c r="D1024" s="1794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52"/>
      <c r="C1028" s="393" t="s">
        <v>730</v>
      </c>
      <c r="D1028" s="1421">
        <f>+B1028</f>
        <v>0</v>
      </c>
      <c r="E1028" s="395">
        <f>SUM(E913,E916,E922,E930,E931,E949,E953,E959,E962,E963,E964,E965,E966,E975,E981,E982,E983,E984,E991,E995,E996,E997,E998,E1001,E1002,E1010,E1013,E1014,E1019)+E1024</f>
        <v>1439</v>
      </c>
      <c r="F1028" s="396">
        <f>SUM(F913,F916,F922,F930,F931,F949,F953,F959,F962,F963,F964,F965,F966,F975,F981,F982,F983,F984,F991,F995,F996,F997,F998,F1001,F1002,F1010,F1013,F1014,F1019)+F1024</f>
        <v>1439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1129</v>
      </c>
      <c r="J1028" s="397">
        <f>SUM(J913,J916,J922,J930,J931,J949,J953,J959,J962,J963,J964,J965,J966,J975,J981,J982,J983,J984,J991,J995,J996,J997,J998,J1001,J1002,J1010,J1013,J1014,J1019)+J1024</f>
        <v>0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1129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394:G395 F494:G496 I494:J496 F549:G556 F389:K390 F400:K401 F407:K408 H170:I170 E170:F170 K170:L170 K23:K27 I85:I88 K85:K89 F85:F88 H517:H520 F520:G520 I520:J520 F525:G525 I525:J525 F95:F101 I376:J376 G377 J377 F378 I378 F476:G476 I476:J476 F562:G563 I394:J395 H587:H590 K587:K5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B718" sqref="B71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2014</v>
      </c>
      <c r="C152" s="1488">
        <v>5541</v>
      </c>
    </row>
    <row r="153" spans="1:3" ht="15.75">
      <c r="A153" s="1488">
        <v>5545</v>
      </c>
      <c r="B153" s="1500" t="s">
        <v>2015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2016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2005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2017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2018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2019</v>
      </c>
      <c r="B306" s="1509"/>
      <c r="C306" s="1509"/>
    </row>
    <row r="307" spans="1:3" ht="14.25">
      <c r="A307" s="1508" t="s">
        <v>2020</v>
      </c>
      <c r="B307" s="1509" t="s">
        <v>2021</v>
      </c>
      <c r="C307" s="1509" t="s">
        <v>2019</v>
      </c>
    </row>
    <row r="308" spans="1:3" ht="14.25">
      <c r="A308" s="1508" t="s">
        <v>2022</v>
      </c>
      <c r="B308" s="1509" t="s">
        <v>2023</v>
      </c>
      <c r="C308" s="1509" t="s">
        <v>2019</v>
      </c>
    </row>
    <row r="309" spans="1:3" ht="14.25">
      <c r="A309" s="1508" t="s">
        <v>2024</v>
      </c>
      <c r="B309" s="1509" t="s">
        <v>2025</v>
      </c>
      <c r="C309" s="1509" t="s">
        <v>2019</v>
      </c>
    </row>
    <row r="310" spans="1:3" ht="14.25">
      <c r="A310" s="1508" t="s">
        <v>2026</v>
      </c>
      <c r="B310" s="1509" t="s">
        <v>2027</v>
      </c>
      <c r="C310" s="1509" t="s">
        <v>2019</v>
      </c>
    </row>
    <row r="311" spans="1:3" ht="14.25">
      <c r="A311" s="1508" t="s">
        <v>2028</v>
      </c>
      <c r="B311" s="1509" t="s">
        <v>2029</v>
      </c>
      <c r="C311" s="1509" t="s">
        <v>2019</v>
      </c>
    </row>
    <row r="312" spans="1:3" ht="14.25">
      <c r="A312" s="1508" t="s">
        <v>2030</v>
      </c>
      <c r="B312" s="1509" t="s">
        <v>2031</v>
      </c>
      <c r="C312" s="1509" t="s">
        <v>2019</v>
      </c>
    </row>
    <row r="313" spans="1:3" ht="14.25">
      <c r="A313" s="1508" t="s">
        <v>2032</v>
      </c>
      <c r="B313" s="1509" t="s">
        <v>2033</v>
      </c>
      <c r="C313" s="1509" t="s">
        <v>2019</v>
      </c>
    </row>
    <row r="314" spans="1:3" ht="14.25">
      <c r="A314" s="1508" t="s">
        <v>2034</v>
      </c>
      <c r="B314" s="1509" t="s">
        <v>2035</v>
      </c>
      <c r="C314" s="1509" t="s">
        <v>2019</v>
      </c>
    </row>
    <row r="315" spans="1:3" ht="14.25">
      <c r="A315" s="1508" t="s">
        <v>2036</v>
      </c>
      <c r="B315" s="1509" t="s">
        <v>2037</v>
      </c>
      <c r="C315" s="1509" t="s">
        <v>2019</v>
      </c>
    </row>
    <row r="316" spans="1:3" ht="14.25">
      <c r="A316" s="1508" t="s">
        <v>2038</v>
      </c>
      <c r="B316" s="1509" t="s">
        <v>2039</v>
      </c>
      <c r="C316" s="1509" t="s">
        <v>2019</v>
      </c>
    </row>
    <row r="317" spans="1:3" ht="14.25">
      <c r="A317" s="1508" t="s">
        <v>2040</v>
      </c>
      <c r="B317" s="1509" t="s">
        <v>2041</v>
      </c>
      <c r="C317" s="1509" t="s">
        <v>2019</v>
      </c>
    </row>
    <row r="318" spans="1:3" ht="14.25">
      <c r="A318" s="1508" t="s">
        <v>2042</v>
      </c>
      <c r="B318" s="1509" t="s">
        <v>2043</v>
      </c>
      <c r="C318" s="1509" t="s">
        <v>2019</v>
      </c>
    </row>
    <row r="319" spans="1:3" ht="14.25">
      <c r="A319" s="1508" t="s">
        <v>2044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2045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2046</v>
      </c>
      <c r="E378" s="1538"/>
    </row>
    <row r="379" spans="1:5" ht="18">
      <c r="A379" s="1532" t="s">
        <v>1294</v>
      </c>
      <c r="B379" s="1531" t="s">
        <v>2047</v>
      </c>
      <c r="E379" s="1538"/>
    </row>
    <row r="380" spans="1:5" ht="18">
      <c r="A380" s="1532" t="s">
        <v>1295</v>
      </c>
      <c r="B380" s="1533" t="s">
        <v>2048</v>
      </c>
      <c r="E380" s="1538"/>
    </row>
    <row r="381" spans="1:5" ht="18">
      <c r="A381" s="1532" t="s">
        <v>1296</v>
      </c>
      <c r="B381" s="1534" t="s">
        <v>2049</v>
      </c>
      <c r="E381" s="1538"/>
    </row>
    <row r="382" spans="1:5" ht="18">
      <c r="A382" s="1532" t="s">
        <v>1297</v>
      </c>
      <c r="B382" s="1534" t="s">
        <v>2050</v>
      </c>
      <c r="E382" s="1538"/>
    </row>
    <row r="383" spans="1:5" ht="18">
      <c r="A383" s="1532" t="s">
        <v>1298</v>
      </c>
      <c r="B383" s="1534" t="s">
        <v>2051</v>
      </c>
      <c r="E383" s="1538"/>
    </row>
    <row r="384" spans="1:5" ht="18">
      <c r="A384" s="1532" t="s">
        <v>1299</v>
      </c>
      <c r="B384" s="1534" t="s">
        <v>2052</v>
      </c>
      <c r="E384" s="1538"/>
    </row>
    <row r="385" spans="1:5" ht="18">
      <c r="A385" s="1532" t="s">
        <v>1300</v>
      </c>
      <c r="B385" s="1534" t="s">
        <v>2053</v>
      </c>
      <c r="E385" s="1538"/>
    </row>
    <row r="386" spans="1:5" ht="18">
      <c r="A386" s="1532" t="s">
        <v>1301</v>
      </c>
      <c r="B386" s="1535" t="s">
        <v>2054</v>
      </c>
      <c r="E386" s="1538"/>
    </row>
    <row r="387" spans="1:5" ht="18">
      <c r="A387" s="1532" t="s">
        <v>1302</v>
      </c>
      <c r="B387" s="1535" t="s">
        <v>2055</v>
      </c>
      <c r="E387" s="1538"/>
    </row>
    <row r="388" spans="1:5" ht="18">
      <c r="A388" s="1532" t="s">
        <v>1303</v>
      </c>
      <c r="B388" s="1535" t="s">
        <v>2056</v>
      </c>
      <c r="E388" s="1538"/>
    </row>
    <row r="389" spans="1:5" ht="18">
      <c r="A389" s="1532" t="s">
        <v>1304</v>
      </c>
      <c r="B389" s="1535" t="s">
        <v>2057</v>
      </c>
      <c r="E389" s="1538"/>
    </row>
    <row r="390" spans="1:5" ht="18">
      <c r="A390" s="1532" t="s">
        <v>1305</v>
      </c>
      <c r="B390" s="1536" t="s">
        <v>2058</v>
      </c>
      <c r="E390" s="1538"/>
    </row>
    <row r="391" spans="1:5" ht="18">
      <c r="A391" s="1532" t="s">
        <v>1306</v>
      </c>
      <c r="B391" s="1536" t="s">
        <v>2059</v>
      </c>
      <c r="E391" s="1538"/>
    </row>
    <row r="392" spans="1:5" ht="18">
      <c r="A392" s="1532" t="s">
        <v>1307</v>
      </c>
      <c r="B392" s="1535" t="s">
        <v>2060</v>
      </c>
      <c r="E392" s="1538"/>
    </row>
    <row r="393" spans="1:5" ht="18">
      <c r="A393" s="1532" t="s">
        <v>1308</v>
      </c>
      <c r="B393" s="1535" t="s">
        <v>2061</v>
      </c>
      <c r="C393" s="1537" t="s">
        <v>179</v>
      </c>
      <c r="E393" s="1538"/>
    </row>
    <row r="394" spans="1:5" ht="18">
      <c r="A394" s="1532" t="s">
        <v>1309</v>
      </c>
      <c r="B394" s="1534" t="s">
        <v>2062</v>
      </c>
      <c r="C394" s="1537" t="s">
        <v>179</v>
      </c>
      <c r="E394" s="1538"/>
    </row>
    <row r="395" spans="1:5" ht="18">
      <c r="A395" s="1532" t="s">
        <v>1310</v>
      </c>
      <c r="B395" s="1535" t="s">
        <v>2063</v>
      </c>
      <c r="C395" s="1537" t="s">
        <v>179</v>
      </c>
      <c r="E395" s="1538"/>
    </row>
    <row r="396" spans="1:5" ht="18">
      <c r="A396" s="1532" t="s">
        <v>1311</v>
      </c>
      <c r="B396" s="1535" t="s">
        <v>2064</v>
      </c>
      <c r="C396" s="1537" t="s">
        <v>179</v>
      </c>
      <c r="E396" s="1538"/>
    </row>
    <row r="397" spans="1:5" ht="18">
      <c r="A397" s="1532" t="s">
        <v>1312</v>
      </c>
      <c r="B397" s="1535" t="s">
        <v>2065</v>
      </c>
      <c r="C397" s="1537" t="s">
        <v>179</v>
      </c>
      <c r="E397" s="1538"/>
    </row>
    <row r="398" spans="1:5" ht="18">
      <c r="A398" s="1532" t="s">
        <v>1313</v>
      </c>
      <c r="B398" s="1535" t="s">
        <v>2066</v>
      </c>
      <c r="C398" s="1537" t="s">
        <v>179</v>
      </c>
      <c r="E398" s="1538"/>
    </row>
    <row r="399" spans="1:5" ht="18">
      <c r="A399" s="1532" t="s">
        <v>1314</v>
      </c>
      <c r="B399" s="1535" t="s">
        <v>2067</v>
      </c>
      <c r="C399" s="1537" t="s">
        <v>179</v>
      </c>
      <c r="E399" s="1538"/>
    </row>
    <row r="400" spans="1:5" ht="18">
      <c r="A400" s="1532" t="s">
        <v>1315</v>
      </c>
      <c r="B400" s="1535" t="s">
        <v>2068</v>
      </c>
      <c r="C400" s="1537" t="s">
        <v>179</v>
      </c>
      <c r="E400" s="1538"/>
    </row>
    <row r="401" spans="1:5" ht="18">
      <c r="A401" s="1532" t="s">
        <v>1316</v>
      </c>
      <c r="B401" s="1535" t="s">
        <v>2069</v>
      </c>
      <c r="C401" s="1537" t="s">
        <v>179</v>
      </c>
      <c r="E401" s="1538"/>
    </row>
    <row r="402" spans="1:5" ht="18">
      <c r="A402" s="1532" t="s">
        <v>1317</v>
      </c>
      <c r="B402" s="1534" t="s">
        <v>2070</v>
      </c>
      <c r="C402" s="1537" t="s">
        <v>179</v>
      </c>
      <c r="E402" s="1538"/>
    </row>
    <row r="403" spans="1:5" ht="18">
      <c r="A403" s="1532" t="s">
        <v>1318</v>
      </c>
      <c r="B403" s="1535" t="s">
        <v>2071</v>
      </c>
      <c r="C403" s="1537" t="s">
        <v>179</v>
      </c>
      <c r="E403" s="1538"/>
    </row>
    <row r="404" spans="1:5" ht="18">
      <c r="A404" s="1532" t="s">
        <v>1319</v>
      </c>
      <c r="B404" s="1534" t="s">
        <v>2072</v>
      </c>
      <c r="C404" s="1537" t="s">
        <v>179</v>
      </c>
      <c r="E404" s="1538"/>
    </row>
    <row r="405" spans="1:5" ht="18">
      <c r="A405" s="1532" t="s">
        <v>1320</v>
      </c>
      <c r="B405" s="1534" t="s">
        <v>2073</v>
      </c>
      <c r="C405" s="1537" t="s">
        <v>179</v>
      </c>
      <c r="E405" s="1538"/>
    </row>
    <row r="406" spans="1:5" ht="18">
      <c r="A406" s="1532" t="s">
        <v>1321</v>
      </c>
      <c r="B406" s="1534" t="s">
        <v>2074</v>
      </c>
      <c r="C406" s="1537" t="s">
        <v>179</v>
      </c>
      <c r="E406" s="1538"/>
    </row>
    <row r="407" spans="1:5" ht="18">
      <c r="A407" s="1532" t="s">
        <v>1322</v>
      </c>
      <c r="B407" s="1534" t="s">
        <v>2075</v>
      </c>
      <c r="C407" s="1537" t="s">
        <v>179</v>
      </c>
      <c r="E407" s="1538"/>
    </row>
    <row r="408" spans="1:5" ht="18">
      <c r="A408" s="1532" t="s">
        <v>1323</v>
      </c>
      <c r="B408" s="1534" t="s">
        <v>2076</v>
      </c>
      <c r="C408" s="1537" t="s">
        <v>179</v>
      </c>
      <c r="E408" s="1538"/>
    </row>
    <row r="409" spans="1:5" ht="18">
      <c r="A409" s="1532" t="s">
        <v>1324</v>
      </c>
      <c r="B409" s="1534" t="s">
        <v>2077</v>
      </c>
      <c r="C409" s="1537" t="s">
        <v>179</v>
      </c>
      <c r="E409" s="1538"/>
    </row>
    <row r="410" spans="1:5" ht="18">
      <c r="A410" s="1532" t="s">
        <v>1325</v>
      </c>
      <c r="B410" s="1534" t="s">
        <v>2078</v>
      </c>
      <c r="C410" s="1537" t="s">
        <v>179</v>
      </c>
      <c r="E410" s="1538"/>
    </row>
    <row r="411" spans="1:5" ht="18">
      <c r="A411" s="1532" t="s">
        <v>1326</v>
      </c>
      <c r="B411" s="1534" t="s">
        <v>2079</v>
      </c>
      <c r="C411" s="1537" t="s">
        <v>179</v>
      </c>
      <c r="E411" s="1538"/>
    </row>
    <row r="412" spans="1:5" ht="18">
      <c r="A412" s="1532" t="s">
        <v>1327</v>
      </c>
      <c r="B412" s="1539" t="s">
        <v>2080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2081</v>
      </c>
      <c r="C416" s="1537" t="s">
        <v>179</v>
      </c>
      <c r="E416" s="1538"/>
    </row>
    <row r="417" spans="1:5" ht="18">
      <c r="A417" s="1532" t="s">
        <v>1331</v>
      </c>
      <c r="B417" s="1519" t="s">
        <v>2082</v>
      </c>
      <c r="C417" s="1537" t="s">
        <v>179</v>
      </c>
      <c r="E417" s="1538"/>
    </row>
    <row r="418" spans="1:5" ht="18">
      <c r="A418" s="1577" t="s">
        <v>1332</v>
      </c>
      <c r="B418" s="1544" t="s">
        <v>2083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2086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2013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733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736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198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269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711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217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219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220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221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1650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222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2006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231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232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233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234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1651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1648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1649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244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270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245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246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617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675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676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Христо Ечев</cp:lastModifiedBy>
  <cp:lastPrinted>2019-01-10T13:58:54Z</cp:lastPrinted>
  <dcterms:created xsi:type="dcterms:W3CDTF">1997-12-10T11:54:07Z</dcterms:created>
  <dcterms:modified xsi:type="dcterms:W3CDTF">2022-05-11T08:21:30Z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