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321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3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8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88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04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808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09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8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85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34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<sst xmlns="http://schemas.openxmlformats.org/spreadsheetml/2006/main" count="3022" uniqueCount="2085">
  <si>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</si>
  <si>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</si>
  <si>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</si>
  <si>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</si>
  <si>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</si>
  <si>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</si>
  <si>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</si>
  <si>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</si>
  <si>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</si>
  <si>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</si>
  <si>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</si>
  <si>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</si>
  <si>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</si>
  <si>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</si>
  <si>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</si>
  <si>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</si>
  <si>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</si>
  <si>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</si>
  <si>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</si>
  <si>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</si>
  <si>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</si>
  <si>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</si>
  <si>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</si>
  <si>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</si>
  <si>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</si>
  <si>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</si>
  <si>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</si>
  <si>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</si>
  <si>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</si>
  <si>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</si>
  <si>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</si>
  <si>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</si>
  <si>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</si>
  <si>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</si>
  <si>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</si>
  <si>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</si>
  <si>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</si>
  <si>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</si>
  <si>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</si>
  <si>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</si>
  <si>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</si>
  <si>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</si>
  <si>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</si>
  <si>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</si>
  <si>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</si>
  <si>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</si>
  <si>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</si>
  <si>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</si>
  <si>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</si>
  <si>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</si>
  <si>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</si>
  <si>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</si>
  <si>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</si>
  <si>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</si>
  <si>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</si>
  <si>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</si>
  <si>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</si>
  <si>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</si>
  <si>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</si>
  <si>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</si>
  <si>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</si>
  <si>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</si>
  <si>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</si>
  <si>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</si>
  <si>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</si>
  <si>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</si>
  <si>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</si>
  <si>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</si>
  <si>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</si>
  <si>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</si>
  <si>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</si>
  <si>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</si>
  <si>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</si>
  <si>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</si>
  <si>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</si>
  <si>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</si>
  <si>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</si>
  <si>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</si>
  <si>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</si>
  <si>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</si>
  <si>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</si>
  <si>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</si>
  <si>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</si>
  <si>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</si>
  <si>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</si>
  <si>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</si>
  <si>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</si>
  <si>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</si>
  <si>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</si>
  <si>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</si>
  <si>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</si>
  <si>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</si>
  <si>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</si>
  <si>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</si>
  <si>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</si>
  <si>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</si>
  <si>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</si>
  <si>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</si>
  <si>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</si>
  <si>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</si>
  <si>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</si>
  <si>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</si>
  <si>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</si>
  <si>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</si>
  <si>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</si>
  <si>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</si>
  <si>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</si>
  <si>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</si>
  <si>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</si>
  <si>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</si>
  <si>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</si>
  <si>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</si>
  <si>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</si>
  <si>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</si>
  <si>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</si>
  <si>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</si>
  <si>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</si>
  <si>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</si>
  <si>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</si>
  <si>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</si>
  <si>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</si>
  <si>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</si>
  <si>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</si>
  <si>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</si>
  <si>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</si>
  <si>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</si>
  <si>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</si>
  <si>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</si>
  <si>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</si>
  <si>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</si>
  <si>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</si>
  <si>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</si>
  <si>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</si>
  <si>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</si>
  <si>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</si>
  <si>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</si>
  <si>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</si>
  <si>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</si>
  <si>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</si>
  <si>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</si>
  <si>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</si>
  <si>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</si>
  <si>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</si>
  <si>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</si>
  <si>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</si>
  <si>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</si>
  <si>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</si>
  <si>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</si>
  <si>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</si>
  <si>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</si>
  <si>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</si>
  <si>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</si>
  <si>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</si>
  <si>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</si>
  <si>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</si>
  <si>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</si>
  <si>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</si>
  <si>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</si>
  <si>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</si>
  <si>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</si>
  <si>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</si>
  <si>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</si>
  <si>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</si>
  <si>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</si>
  <si>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</si>
  <si>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</si>
  <si>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</si>
  <si>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</si>
  <si>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</si>
  <si>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</si>
  <si>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</si>
  <si>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</si>
  <si>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</si>
  <si>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</si>
  <si>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</si>
  <si>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</si>
  <si>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</si>
  <si>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</si>
  <si>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</si>
  <si>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</si>
  <si>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</si>
  <si>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</si>
  <si>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</si>
  <si>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</si>
  <si>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</si>
  <si>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</si>
  <si>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</si>
  <si>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</si>
  <si>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</si>
  <si>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</si>
  <si>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</si>
  <si>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</si>
  <si>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</si>
  <si>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</si>
  <si>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</si>
  <si>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</si>
  <si>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</si>
  <si>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</si>
  <si>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</si>
  <si>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</si>
  <si>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</si>
  <si>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</si>
  <si>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</si>
  <si>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</si>
  <si>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</si>
  <si>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</si>
  <si>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</si>
  <si>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</si>
  <si>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</si>
  <si>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</si>
  <si>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</si>
  <si>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</si>
  <si>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</si>
  <si>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</si>
  <si>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</si>
  <si>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</si>
  <si>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</si>
  <si>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</si>
  <si>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</si>
  <si>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</si>
  <si>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</si>
  <si>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</si>
  <si>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</si>
  <si>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</si>
  <si>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</si>
  <si>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</si>
  <si>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</si>
  <si>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</si>
  <si>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</si>
  <si>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</si>
  <si>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</si>
  <si>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</si>
  <si>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</si>
  <si>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</si>
  <si>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</si>
  <si>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</si>
  <si>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</si>
  <si>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</si>
  <si>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</si>
  <si>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</si>
  <si>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</si>
  <si>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</si>
  <si>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</si>
  <si>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</si>
  <si>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</si>
  <si>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</si>
  <si>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</si>
  <si>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</si>
  <si>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</si>
  <si>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</si>
  <si>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</si>
  <si>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</si>
  <si>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</si>
  <si>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</si>
  <si>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</si>
  <si>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</si>
  <si>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</si>
  <si>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</si>
  <si>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</si>
  <si>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</si>
  <si>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</si>
  <si>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</si>
  <si>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</si>
  <si>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</si>
  <si>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</si>
  <si>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</si>
  <si>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</si>
  <si>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</si>
  <si>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</si>
  <si>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</si>
  <si>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</si>
  <si>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</si>
  <si>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</si>
  <si>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</si>
  <si>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</si>
  <si>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</si>
  <si>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</si>
  <si>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</si>
  <si>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</si>
  <si>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</si>
  <si>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</si>
  <si>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</si>
  <si>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</si>
  <si>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</si>
  <si>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</si>
  <si>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</si>
  <si>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</si>
  <si>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</si>
  <si>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</si>
  <si>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</si>
  <si>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</si>
  <si>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</si>
  <si>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</si>
  <si>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</si>
  <si>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</si>
  <si>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</si>
  <si>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</si>
  <si>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</si>
  <si>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</si>
  <si>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</si>
  <si>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</si>
  <si>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</si>
  <si>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</si>
  <si>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</si>
  <si>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</si>
  <si>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</si>
  <si>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</si>
  <si>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</si>
  <si>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</si>
  <si>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</si>
  <si>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</si>
  <si>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</si>
  <si>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</si>
  <si>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</si>
  <si>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</si>
  <si>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</si>
  <si>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</si>
  <si>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</si>
  <si>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</si>
  <si>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</si>
  <si>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</si>
  <si>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</si>
  <si>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</si>
  <si>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</si>
  <si>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</si>
  <si>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</si>
  <si>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</si>
  <si>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</si>
  <si>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</si>
  <si>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</si>
  <si>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</si>
  <si>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</si>
  <si>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</si>
  <si>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</si>
  <si>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</si>
  <si>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</si>
  <si>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</si>
  <si>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</si>
  <si>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</si>
  <si>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</si>
  <si>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</si>
  <si>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</si>
  <si>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</si>
  <si>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</si>
  <si>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</si>
  <si>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</si>
  <si>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</si>
  <si>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</si>
  <si>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</si>
  <si>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</si>
  <si>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</si>
  <si>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</si>
  <si>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</si>
  <si>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</si>
  <si>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</si>
  <si>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</si>
  <si>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</si>
  <si>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</si>
  <si>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</si>
  <si>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</si>
  <si>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</si>
  <si>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</si>
  <si>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</si>
  <si>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</si>
  <si>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</si>
  <si>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</si>
  <si>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</si>
  <si>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</si>
  <si>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</si>
  <si>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</si>
  <si>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</si>
  <si>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</si>
  <si>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</si>
  <si>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</si>
  <si>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</si>
  <si>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</si>
  <si>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</si>
  <si>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</si>
  <si>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</si>
  <si>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</si>
  <si>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</si>
  <si>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</si>
  <si>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</si>
  <si>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</si>
  <si>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</si>
  <si>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</si>
  <si>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</si>
  <si>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</si>
  <si>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</si>
  <si>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</si>
  <si>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</si>
  <si>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</si>
  <si>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</si>
  <si>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</si>
  <si>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</si>
  <si>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</si>
  <si>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</si>
  <si>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</si>
  <si>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</si>
  <si>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</si>
  <si>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</si>
  <si>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</si>
  <si>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</si>
  <si>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</si>
  <si>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</si>
  <si>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</si>
  <si>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</si>
  <si>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</si>
  <si>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</si>
  <si>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</si>
  <si>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</si>
  <si>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</si>
  <si>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</si>
  <si>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</si>
  <si>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</si>
  <si>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</si>
  <si>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</si>
  <si>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</si>
  <si>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</si>
  <si>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</si>
  <si>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</si>
  <si>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</si>
  <si>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</si>
  <si>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</si>
  <si>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</si>
  <si>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</si>
  <si>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</si>
  <si>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</si>
  <si>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</si>
  <si>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</si>
  <si>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</si>
  <si>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</si>
  <si>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</si>
  <si>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</si>
  <si>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</si>
  <si>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</si>
  <si>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</si>
  <si>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</si>
  <si>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</si>
  <si>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</si>
  <si>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</si>
  <si>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</si>
  <si>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</si>
  <si>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</si>
  <si>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</si>
  <si>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</si>
  <si>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</si>
  <si>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</si>
  <si>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</si>
  <si>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</si>
  <si>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</si>
  <si>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</si>
  <si>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</si>
  <si>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</si>
  <si>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</si>
  <si>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</si>
  <si>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</si>
  <si>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</si>
  <si>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</si>
  <si>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</si>
  <si>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</si>
  <si>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</si>
  <si>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</si>
  <si>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</si>
  <si>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</si>
  <si>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</si>
  <si>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</si>
  <si>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</si>
  <si>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</si>
  <si>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</si>
  <si>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</si>
  <si>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</si>
  <si>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</si>
  <si>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</si>
  <si>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</si>
  <si>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</si>
  <si>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</si>
  <si>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</si>
  <si>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</si>
  <si>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</si>
  <si>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</si>
  <si>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</si>
  <si>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</si>
  <si>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</si>
  <si>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</si>
  <si>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</si>
  <si>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</si>
  <si>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</si>
  <si>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</si>
  <si>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</si>
  <si>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</si>
  <si>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</si>
  <si>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</si>
  <si>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</si>
  <si>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</si>
  <si>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</si>
  <si>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</si>
  <si>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</si>
  <si>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</si>
  <si>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</si>
  <si>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</si>
  <si>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</si>
  <si>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</si>
  <si>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</si>
  <si>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</si>
  <si>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</si>
  <si>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</si>
  <si>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</si>
  <si>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</si>
  <si>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</si>
  <si>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</si>
  <si>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</si>
  <si>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</si>
  <si>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</si>
  <si>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</si>
  <si>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</si>
  <si>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</si>
  <si>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</si>
  <si>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</si>
  <si>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</si>
  <si>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</si>
  <si>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</si>
  <si>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</si>
  <si>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</si>
  <si>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</si>
  <si>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</si>
  <si>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</si>
  <si>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</si>
  <si>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</si>
  <si>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</si>
  <si>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</si>
  <si>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</si>
  <si>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</si>
  <si>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</si>
  <si>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</si>
  <si>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</si>
  <si>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</si>
  <si>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</si>
  <si>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</si>
  <si>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</si>
  <si>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</si>
  <si>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</si>
  <si>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</si>
  <si>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</si>
  <si>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</si>
  <si>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</si>
  <si>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</si>
  <si>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</si>
  <si>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</si>
  <si>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</si>
  <si>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</si>
  <si>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</si>
  <si>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</si>
  <si>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</si>
  <si>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</si>
  <si>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</si>
  <si>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</si>
  <si>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</si>
  <si>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</si>
  <si>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</si>
  <si>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</si>
  <si>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</si>
  <si>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</si>
  <si>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</si>
  <si>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</si>
  <si>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</si>
  <si>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</si>
  <si>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</si>
  <si>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</si>
  <si>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</si>
  <si>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</si>
  <si>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</si>
  <si>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</si>
  <si>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</si>
  <si>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</si>
  <si>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</si>
  <si>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</si>
  <si>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</si>
  <si>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</si>
  <si>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</si>
  <si>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</si>
  <si>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</si>
  <si>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</si>
  <si>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</si>
  <si>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</si>
  <si>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</si>
  <si>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</si>
  <si>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</si>
  <si>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</si>
  <si>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</si>
  <si>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</si>
  <si>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</si>
  <si>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</si>
  <si>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</si>
  <si>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</si>
  <si>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</si>
  <si>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</si>
  <si>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</si>
  <si>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</si>
  <si>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</si>
  <si>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</si>
  <si>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</si>
  <si>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</si>
  <si>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</si>
  <si>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</si>
  <si>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</si>
  <si>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</si>
  <si>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</si>
  <si>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</si>
  <si>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</si>
  <si>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</si>
  <si>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</si>
  <si>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</si>
  <si>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</si>
  <si>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</si>
  <si>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</si>
  <si>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</si>
  <si>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</si>
  <si>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</si>
  <si>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</si>
  <si>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</si>
  <si>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</si>
  <si>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</si>
  <si>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</si>
  <si>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</si>
  <si>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</si>
  <si>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</si>
  <si>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</si>
  <si>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</si>
  <si>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</si>
  <si>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</si>
  <si>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</si>
  <si>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</si>
  <si>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</si>
  <si>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</si>
  <si>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</si>
  <si>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</si>
  <si>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</si>
  <si>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</si>
  <si>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</si>
  <si>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</si>
  <si>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</si>
  <si>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</si>
  <si>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</si>
  <si>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</si>
  <si>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</si>
  <si>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</si>
  <si>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</si>
  <si>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</si>
  <si>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</si>
  <si>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</si>
  <si>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</si>
  <si>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</si>
  <si>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</si>
  <si>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</si>
  <si>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</si>
  <si>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</si>
  <si>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</si>
  <si>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</si>
  <si>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</si>
  <si>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</si>
  <si>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</si>
  <si>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</si>
  <si>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</si>
  <si>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</si>
  <si>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</si>
  <si>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</si>
  <si>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</si>
  <si>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</si>
  <si>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</si>
  <si>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</si>
  <si>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</si>
  <si>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</si>
  <si>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</si>
  <si>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</si>
  <si>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</si>
  <si>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</si>
  <si>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</si>
  <si>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</si>
  <si>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</si>
  <si>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</si>
  <si>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</si>
  <si>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</si>
  <si>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</si>
  <si>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</si>
  <si>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</si>
  <si>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</si>
  <si>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</si>
  <si>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</si>
  <si>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</si>
  <si>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</si>
  <si>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</si>
  <si>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</si>
  <si>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</si>
  <si>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</si>
  <si>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</si>
  <si>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</si>
  <si>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</si>
  <si>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</si>
  <si>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</si>
  <si>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</si>
  <si>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</si>
  <si>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</si>
  <si>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</si>
  <si>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</si>
  <si>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</si>
  <si>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</si>
  <si>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</si>
  <si>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</si>
  <si>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</si>
  <si>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</si>
  <si>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</si>
  <si>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</si>
  <si>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</si>
  <si>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</si>
  <si>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</si>
  <si>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</si>
  <si>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</si>
  <si>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</si>
  <si>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</si>
  <si>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</si>
  <si>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</si>
  <si>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</si>
  <si>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</si>
  <si>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</si>
  <si>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</si>
  <si>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</si>
  <si>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</si>
  <si>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</si>
  <si>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</si>
  <si>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</si>
  <si>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</si>
  <si>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</si>
  <si>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</si>
  <si>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</si>
  <si>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</si>
  <si>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</si>
  <si>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</si>
  <si>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</si>
  <si>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</si>
  <si>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</si>
  <si>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</si>
  <si>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</si>
  <si>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</si>
  <si>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</si>
  <si>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</si>
  <si>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</si>
  <si>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</si>
  <si>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</si>
  <si>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</si>
  <si>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</si>
  <si>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</si>
  <si>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</si>
  <si>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</si>
  <si>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</si>
  <si>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</si>
  <si>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</si>
  <si>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</si>
  <si>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</si>
  <si>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</si>
  <si>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</si>
  <si>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</si>
  <si>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</si>
  <si>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</si>
  <si>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</si>
  <si>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</si>
  <si>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</si>
  <si>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</si>
  <si>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</si>
  <si>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</si>
  <si>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</si>
  <si>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</si>
  <si>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</si>
  <si>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</si>
  <si>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</si>
  <si>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</si>
  <si>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</si>
  <si>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</si>
  <si>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</si>
  <si>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</si>
  <si>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</si>
  <si>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</si>
  <si>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</si>
  <si>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</si>
  <si>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</si>
  <si>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</si>
  <si>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</si>
  <si>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</si>
  <si>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</si>
  <si>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</si>
  <si>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</si>
  <si>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</si>
  <si>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</si>
  <si>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</si>
  <si>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</si>
  <si>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</si>
  <si>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</si>
  <si>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</si>
  <si>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</si>
  <si>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</si>
  <si>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</si>
  <si>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</si>
  <si>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</si>
  <si>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</si>
  <si>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</si>
  <si>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</si>
  <si>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</si>
  <si>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</si>
  <si>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</si>
  <si>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</si>
  <si>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</si>
  <si>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</si>
  <si>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</si>
  <si>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</si>
  <si>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</si>
  <si>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</si>
  <si>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</si>
  <si>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</si>
  <si>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</si>
  <si>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</si>
  <si>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</si>
  <si>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</si>
  <si>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</si>
  <si>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</si>
  <si>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</si>
  <si>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</si>
  <si>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</si>
  <si>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</si>
  <si>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</si>
  <si>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</si>
  <si>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</si>
  <si>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</si>
  <si>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</si>
  <si>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</si>
  <si>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</si>
  <si>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</si>
  <si>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</si>
  <si>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</si>
  <si>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</si>
  <si>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</si>
  <si>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</si>
  <si>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</si>
  <si>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</si>
  <si>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</si>
  <si>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</si>
  <si>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</si>
  <si>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</si>
  <si>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</si>
  <si>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</si>
  <si>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</si>
  <si>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</si>
  <si>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</si>
  <si>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</si>
  <si>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</si>
  <si>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</si>
  <si>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</si>
  <si>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</si>
  <si>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</si>
  <si>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</si>
  <si>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</si>
  <si>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</si>
  <si>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</si>
  <si>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</si>
  <si>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</si>
  <si>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</si>
  <si>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</si>
  <si>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</si>
  <si>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</si>
  <si>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</si>
  <si>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</si>
  <si>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</si>
  <si>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</si>
  <si>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</si>
  <si>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</si>
  <si>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</si>
  <si>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</si>
  <si>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</si>
  <si>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</si>
  <si>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</si>
  <si>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</si>
  <si>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</si>
  <si>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</si>
  <si>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</si>
  <si>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</si>
  <si>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</si>
  <si>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</si>
  <si>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</si>
  <si>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</si>
  <si>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</si>
  <si>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</si>
  <si>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</si>
  <si>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</si>
  <si>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</si>
  <si>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</si>
  <si>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</si>
  <si>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</si>
  <si>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</si>
  <si>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</si>
  <si>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</si>
  <si>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</si>
  <si>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</si>
  <si>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</si>
  <si>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</si>
  <si>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</si>
  <si>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</si>
  <si>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</si>
  <si>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</si>
  <si>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</si>
  <si>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</si>
  <si>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</si>
  <si>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</si>
  <si>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</si>
  <si>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</si>
  <si>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</si>
  <si>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</si>
  <si>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</si>
  <si>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</si>
  <si>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</si>
  <si>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</si>
  <si>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</si>
  <si>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</si>
  <si>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</si>
  <si>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</si>
  <si>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</si>
  <si>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</si>
  <si>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</si>
  <si>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</si>
  <si>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</si>
  <si>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</si>
  <si>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</si>
  <si>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</si>
  <si>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</si>
  <si>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</si>
  <si>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</si>
  <si>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</si>
  <si>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</si>
  <si>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</si>
  <si>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</si>
  <si>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</si>
  <si>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</si>
  <si>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</si>
  <si>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</si>
  <si>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</si>
  <si>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</si>
  <si>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</si>
  <si>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</si>
  <si>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</si>
  <si>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</si>
  <si>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</si>
  <si>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</si>
  <si>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</si>
  <si>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</si>
  <si>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</si>
  <si>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</si>
  <si>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</si>
  <si>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</si>
  <si>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</si>
  <si>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</si>
  <si>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</si>
  <si>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</si>
  <si>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</si>
  <si>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</si>
  <si>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</si>
  <si>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</si>
  <si>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</si>
  <si>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</si>
  <si>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</si>
  <si>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</si>
  <si>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</si>
  <si>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</si>
  <si>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</si>
  <si>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</si>
  <si>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</si>
  <si>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</si>
  <si>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</si>
  <si>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</si>
  <si>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</si>
  <si>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</si>
  <si>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</si>
  <si>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</si>
  <si>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</si>
  <si>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</si>
  <si>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</si>
  <si>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</si>
  <si>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</si>
  <si>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</si>
  <si>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</si>
  <si>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</si>
  <si>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</si>
  <si>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</si>
  <si>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</si>
  <si>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</si>
  <si>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</si>
  <si>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</si>
  <si>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</si>
  <si>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</si>
  <si>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</si>
  <si>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</si>
  <si>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</si>
  <si>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</si>
  <si>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</si>
  <si>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</si>
  <si>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</si>
  <si>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</si>
  <si>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</si>
  <si>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</si>
  <si>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</si>
  <si>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</si>
  <si>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</si>
  <si>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</si>
  <si>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</si>
  <si>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</si>
  <si>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</si>
  <si>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</si>
  <si>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</si>
  <si>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</si>
  <si>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</si>
  <si>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</si>
  <si>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</si>
  <si>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</si>
  <si>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</si>
  <si>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</si>
  <si>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</si>
  <si>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</si>
  <si>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</si>
  <si>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</si>
  <si>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</si>
  <si>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</si>
  <si>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</si>
  <si>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</si>
  <si>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</si>
  <si>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</si>
  <si>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</si>
  <si>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</si>
  <si>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</si>
  <si>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</si>
  <si>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</si>
  <si>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</si>
  <si>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</si>
  <si>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</si>
  <si>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</si>
  <si>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</si>
  <si>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</si>
  <si>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</si>
  <si>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</si>
  <si>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</si>
  <si>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</si>
  <si>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</si>
  <si>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</si>
  <si>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</si>
  <si>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</si>
  <si>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</si>
  <si>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</si>
  <si>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</si>
  <si>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</si>
  <si>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</si>
  <si>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</si>
  <si>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</si>
  <si>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</si>
  <si>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</si>
  <si>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</si>
  <si>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</si>
  <si>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</si>
  <si>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</si>
  <si>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</si>
  <si>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</si>
  <si>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</si>
  <si>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</si>
  <si>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</si>
  <si>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</si>
  <si>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</si>
  <si>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</si>
  <si>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</si>
  <si>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</si>
  <si>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</si>
  <si>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</si>
  <si>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</si>
  <si>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</si>
  <si>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</si>
  <si>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</si>
  <si>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</si>
  <si>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</si>
  <si>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</si>
  <si>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</si>
  <si>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</si>
  <si>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</si>
  <si>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</si>
  <si>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</si>
  <si>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</si>
  <si>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</si>
  <si>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</si>
  <si>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</si>
  <si>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</si>
  <si>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</si>
  <si>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</si>
  <si>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</si>
  <si>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</si>
  <si>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</si>
  <si>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</si>
  <si>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</si>
  <si>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</si>
  <si>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</si>
  <si>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</si>
  <si>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</si>
  <si>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</si>
  <si>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</si>
  <si>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</si>
  <si>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</si>
  <si>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</si>
  <si>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</si>
  <si>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</si>
  <si>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</si>
  <si>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</si>
  <si>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</si>
  <si>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</si>
  <si>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</si>
  <si>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</si>
  <si>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</si>
  <si>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</si>
  <si>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</si>
  <si>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</si>
  <si>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</si>
  <si>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</si>
  <si>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</si>
  <si>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</si>
  <si>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</si>
  <si>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</si>
  <si>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</si>
  <si>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</si>
  <si>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</si>
  <si>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</si>
  <si>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</si>
  <si>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</si>
  <si>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</si>
  <si>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</si>
  <si>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</si>
  <si>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</si>
  <si>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</si>
  <si>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</si>
  <si>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</si>
  <si>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</si>
  <si>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</si>
  <si>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</si>
  <si>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</si>
  <si>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</si>
  <si>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</si>
  <si>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</si>
  <si>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</si>
  <si>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</si>
  <si>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</si>
  <si>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</si>
  <si>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</si>
  <si>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</si>
  <si>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</si>
  <si>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</si>
  <si>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</si>
  <si>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</si>
  <si>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</si>
  <si>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</si>
  <si>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</si>
  <si>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</si>
  <si>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</si>
  <si>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</si>
  <si>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</si>
  <si>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</si>
  <si>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</si>
  <si>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</si>
  <si>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</si>
  <si>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</si>
  <si>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</si>
  <si>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</si>
  <si>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</si>
  <si>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</si>
  <si>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</si>
  <si>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</si>
  <si>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</si>
  <si>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</si>
  <si>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</si>
  <si>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</si>
  <si>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</si>
  <si>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</si>
  <si>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</si>
  <si>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</si>
  <si>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</si>
  <si>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</si>
  <si>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</si>
  <si>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</si>
  <si>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</si>
  <si>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</si>
  <si>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</si>
  <si>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</si>
  <si>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</si>
  <si>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</si>
  <si>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</si>
  <si>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</si>
  <si>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</si>
  <si>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</si>
  <si>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</si>
  <si>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</si>
  <si>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</si>
  <si>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</si>
  <si>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</si>
  <si>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</si>
  <si>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</si>
  <si>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</si>
  <si>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</si>
  <si>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</si>
  <si>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</si>
  <si>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</si>
  <si>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</si>
  <si>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</si>
  <si>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</si>
  <si>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</si>
  <si>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</si>
  <si>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</si>
  <si>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</si>
  <si>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</si>
  <si>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</si>
  <si>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</si>
  <si>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</si>
  <si>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</si>
  <si>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</si>
  <si>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</si>
  <si>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</si>
  <si>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</si>
  <si>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</si>
  <si>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</si>
  <si>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</si>
  <si>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</si>
  <si>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</si>
  <si>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</si>
  <si>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</si>
  <si>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</si>
  <si>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</si>
  <si>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</si>
  <si>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</si>
  <si>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</si>
  <si>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</si>
  <si>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</si>
  <si>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</si>
  <si>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</si>
  <si>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</si>
  <si>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</si>
  <si>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</si>
  <si>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</si>
  <si>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</si>
  <si>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</si>
  <si>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</si>
  <si>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</si>
  <si>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</si>
  <si>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</si>
  <si>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</si>
  <si>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</si>
  <si>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</si>
  <si>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</si>
  <si>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</si>
  <si>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</si>
  <si>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</si>
  <si>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</si>
  <si>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</si>
  <si>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</si>
  <si>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</si>
  <si>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</si>
  <si>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</si>
  <si>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</si>
  <si>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</si>
  <si>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</si>
  <si>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</si>
  <si>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</si>
  <si>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</si>
  <si>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</si>
  <si>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</si>
  <si>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</si>
  <si>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</si>
  <si>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</si>
  <si>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</si>
  <si>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</si>
  <si>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</si>
  <si>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</si>
  <si>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</si>
  <si>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</si>
  <si>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</si>
  <si>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</si>
  <si>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</si>
  <si>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</si>
  <si>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</si>
  <si>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</si>
  <si>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</si>
  <si>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</si>
  <si>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</si>
  <si>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</si>
  <si>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</si>
  <si>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</si>
  <si>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</si>
  <si>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</si>
  <si>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</si>
  <si>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</si>
  <si>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</si>
  <si>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</si>
  <si>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</si>
  <si>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</si>
  <si>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</si>
  <si>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</si>
  <si>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</si>
  <si>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</si>
  <si>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</si>
  <si>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</si>
  <si>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</si>
  <si>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</si>
  <si>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</si>
  <si>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</si>
  <si>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</si>
  <si>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</si>
  <si>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</si>
  <si>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</si>
  <si>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</si>
  <si>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</si>
  <si>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</si>
  <si>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</si>
  <si>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</si>
  <si>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</si>
  <si>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</si>
  <si>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</si>
  <si>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</si>
  <si>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</si>
  <si>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</si>
  <si>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</si>
  <si>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</si>
  <si>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</si>
  <si>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</si>
  <si>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</si>
  <si>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</si>
  <si>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</si>
  <si>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</si>
  <si>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</si>
  <si>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</si>
  <si>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</si>
  <si>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</si>
  <si>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</si>
  <si>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</si>
  <si>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</si>
  <si>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</si>
  <si>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</si>
  <si>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</si>
  <si>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</si>
  <si>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</si>
  <si>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</si>
  <si>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</si>
  <si>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</si>
  <si>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</si>
  <si>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</si>
  <si>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</si>
  <si>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</si>
  <si>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</si>
  <si>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</si>
  <si>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</si>
  <si>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</si>
  <si>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</si>
  <si>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</si>
  <si>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</si>
  <si>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</si>
  <si>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</si>
  <si>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</si>
  <si>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</si>
  <si>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</si>
  <si>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</si>
  <si>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</si>
  <si>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</si>
  <si>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</si>
  <si>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</si>
  <si>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</si>
  <si>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</si>
  <si>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</si>
  <si>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</si>
  <si>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</si>
  <si>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</si>
  <si>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</si>
  <si>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</si>
  <si>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</si>
  <si>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</si>
  <si>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</si>
  <si>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</si>
  <si>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</si>
  <si>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</si>
  <si>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</si>
  <si>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</si>
  <si>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</si>
  <si>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</si>
  <si>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</si>
  <si>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</si>
  <si>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</si>
  <si>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</si>
  <si>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</si>
  <si>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</si>
  <si>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</si>
  <si>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</si>
  <si>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</si>
  <si>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</si>
  <si>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</si>
  <si>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</si>
  <si>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</si>
  <si>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</si>
  <si>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</si>
  <si>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</si>
  <si>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</si>
  <si>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</si>
  <si>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</si>
  <si>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</si>
  <si>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</si>
  <si>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</si>
  <si>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</si>
  <si>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</si>
  <si>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</si>
  <si>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</si>
  <si>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</si>
  <si>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</si>
  <si>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</si>
  <si>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</si>
  <si>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</si>
  <si>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</si>
  <si>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</si>
  <si>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</si>
  <si>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</si>
  <si>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</si>
  <si>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</si>
  <si>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</si>
  <si>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</si>
  <si>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</si>
  <si>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</si>
  <si>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</si>
  <si>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</si>
  <si>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</si>
  <si>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</si>
  <si>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</si>
  <si>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</si>
  <si>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</si>
  <si>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</si>
  <si>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</si>
  <si>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</si>
  <si>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</si>
  <si>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</si>
  <si>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</si>
  <si>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</si>
  <si>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</si>
  <si>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</si>
  <si>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</si>
  <si>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</si>
  <si>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</si>
  <si>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</si>
  <si>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</si>
  <si>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</si>
  <si>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</si>
  <si>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</si>
  <si>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</si>
  <si>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</si>
  <si>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</si>
  <si>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</si>
  <si>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</si>
  <si>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</si>
  <si>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</si>
  <si>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</si>
  <si>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</si>
  <si>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</si>
  <si>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</si>
  <si>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</si>
  <si>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</si>
  <si>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</si>
  <si>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</si>
  <si>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</si>
  <si>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</si>
  <si>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</si>
  <si>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</si>
  <si>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</si>
  <si>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</si>
  <si>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</si>
  <si>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</si>
  <si>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</si>
  <si>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</si>
  <si>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</si>
  <si>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</si>
  <si>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</si>
  <si>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</si>
  <si>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</si>
  <si>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</si>
  <si>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</si>
  <si>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</si>
  <si>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</si>
  <si>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</si>
  <si>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</si>
  <si>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</si>
  <si>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</si>
  <si>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</si>
  <si>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</si>
  <si>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</si>
  <si>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</si>
  <si>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</si>
  <si>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</si>
  <si>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</si>
  <si>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</si>
  <si>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</si>
  <si>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</si>
  <si>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</si>
  <si>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</si>
  <si>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</si>
  <si>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</si>
  <si>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</si>
  <si>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</si>
  <si>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</si>
  <si>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</si>
  <si>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</si>
  <si>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</si>
  <si>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</si>
  <si>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</si>
  <si>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</si>
  <si>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</si>
  <si>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</si>
  <si>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</si>
  <si>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</si>
  <si>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</si>
  <si>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</si>
  <si>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</si>
  <si>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</si>
  <si>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</si>
  <si>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</si>
  <si>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</si>
  <si>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</si>
  <si>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</si>
  <si>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</si>
  <si>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</si>
  <si>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</si>
  <si>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</si>
  <si>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</si>
  <si>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</si>
  <si>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</si>
  <si>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</si>
  <si>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</si>
  <si>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</si>
  <si>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</si>
  <si>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</si>
  <si>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</si>
  <si>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</si>
  <si>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</si>
  <si>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</si>
  <si>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</si>
  <si>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</si>
  <si>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</si>
  <si>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</si>
  <si>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</si>
  <si>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</si>
  <si>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</si>
  <si>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</si>
  <si>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</si>
  <si>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</si>
  <si>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</si>
  <si>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</si>
  <si>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</si>
  <si>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</si>
  <si>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</si>
  <si>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</si>
  <si>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</si>
  <si>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</si>
  <si>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</si>
  <si>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</si>
  <si>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</si>
  <si>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</si>
  <si>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</si>
  <si>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</si>
  <si>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</si>
  <si>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</si>
  <si>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</si>
  <si>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</si>
  <si>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</si>
  <si>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</si>
  <si>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</si>
  <si>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</si>
  <si>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</si>
  <si>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</si>
  <si>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</si>
  <si>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</si>
  <si>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</si>
  <si>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</si>
  <si>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</si>
  <si>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</si>
  <si>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</si>
  <si>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</si>
  <si>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</si>
  <si>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</si>
  <si>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</si>
  <si>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</si>
  <si>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</si>
  <si>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</si>
  <si>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</si>
  <si>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</si>
  <si>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</si>
  <si>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</si>
  <si>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</si>
  <si>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</si>
  <si>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</si>
  <si>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</si>
  <si>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</si>
  <si>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</si>
  <si>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</si>
  <si>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</si>
  <si>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</si>
  <si>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</si>
  <si>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</si>
  <si>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</si>
  <si>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</si>
  <si>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</si>
  <si>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</si>
  <si>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</si>
  <si>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</si>
  <si>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</si>
  <si>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</si>
  <si>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</si>
  <si>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</si>
  <si>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</si>
  <si>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</si>
  <si>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</si>
  <si>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</si>
  <si>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</si>
  <si>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</si>
  <si>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</si>
  <si>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</si>
  <si>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</si>
  <si>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</si>
  <si>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</si>
  <si>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</si>
  <si>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</si>
  <si>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</si>
  <si>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</si>
  <si>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</si>
  <si>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</si>
  <si>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</si>
  <si>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</si>
  <si>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</si>
  <si>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</si>
  <si>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</si>
  <si>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</si>
  <si>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</si>
  <si>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</si>
  <si>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</si>
  <si>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</si>
  <si>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</si>
  <si>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</si>
  <si>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</si>
  <si>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</si>
  <si>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</si>
  <si>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</si>
  <si>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</si>
  <si>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</si>
  <si>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</si>
  <si>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</si>
  <si>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</si>
  <si>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</si>
  <si>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</si>
  <si>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</si>
  <si>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</si>
  <si>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</si>
  <si>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</si>
  <si>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</si>
  <si>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</si>
  <si>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</si>
  <si>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</si>
  <si>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</si>
  <si>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</si>
  <si>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</si>
  <si>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</si>
  <si>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</si>
  <si>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</si>
  <si>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</si>
  <si>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</si>
  <si>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</si>
  <si>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</si>
  <si>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</si>
  <si>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</si>
  <si>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</si>
  <si>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</si>
  <si>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</si>
  <si>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</si>
  <si>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</si>
  <si>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</si>
  <si>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</si>
  <si>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</si>
  <si>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</si>
  <si>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</si>
  <si>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</si>
  <si>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</si>
  <si>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</si>
  <si>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</si>
  <si>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</si>
  <si>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</si>
  <si>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</si>
  <si>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</si>
  <si>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</si>
  <si>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</si>
  <si>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</si>
  <si>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</si>
  <si>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</si>
  <si>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</si>
  <si>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</si>
  <si>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</si>
  <si>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</si>
  <si>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</si>
  <si>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</si>
  <si>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</si>
  <si>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</si>
  <si>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</si>
  <si>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</si>
  <si>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</si>
  <si>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</si>
  <si>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</si>
  <si>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</si>
  <si>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</si>
  <si>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</si>
  <si>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</si>
  <si>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</si>
  <si>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</si>
  <si>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</si>
  <si>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</si>
  <si>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</si>
  <si>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</si>
  <si>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</si>
  <si>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</si>
  <si>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</si>
  <si>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</si>
  <si>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</si>
  <si>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</si>
  <si>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</si>
  <si>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</si>
  <si>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</si>
  <si>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</si>
  <si>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</si>
  <si>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</si>
  <si>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</si>
  <si>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</si>
  <si>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</si>
  <si>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</si>
  <si>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</si>
  <si>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</si>
  <si>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</si>
  <si>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</si>
  <si>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</si>
  <si>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</si>
  <si>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</si>
  <si>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</si>
  <si>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</si>
  <si>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</si>
  <si>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</si>
  <si>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</si>
  <si>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</si>
  <si>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</si>
  <si>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</si>
  <si>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</si>
  <si>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</si>
  <si>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</si>
  <si>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</si>
  <si>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</si>
  <si>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</si>
  <si>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</si>
  <si>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</si>
  <si>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</si>
  <si>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</si>
  <si>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</si>
  <si>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</si>
  <si>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</si>
  <si>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</si>
  <si>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</si>
  <si>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</si>
  <si>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</si>
  <si>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</si>
  <si>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</si>
  <si>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</si>
  <si>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</si>
  <si>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</si>
  <si>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</si>
  <si>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</si>
  <si>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</si>
  <si>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</si>
  <si>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</si>
  <si>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</si>
  <si>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</si>
  <si>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</si>
  <si>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</si>
  <si>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</si>
  <si>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</si>
  <si>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</si>
  <si>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</si>
  <si>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</si>
  <si>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</si>
  <si>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</si>
  <si>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</si>
  <si>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</si>
  <si>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</si>
  <si>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</si>
  <si>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</si>
  <si>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</si>
  <si>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</si>
  <si>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</si>
  <si>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</si>
  <si>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</si>
  <si>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</si>
  <si>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</si>
  <si>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</si>
  <si>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</si>
  <si>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</si>
  <si>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</si>
  <si>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</si>
  <si>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</si>
  <si>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</si>
  <si>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</si>
  <si>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</si>
  <si>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</si>
  <si>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</si>
  <si>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</si>
  <si>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</si>
  <si>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</si>
  <si>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</si>
  <si>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</si>
  <si>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</si>
  <si>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</si>
  <si>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</si>
  <si>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</si>
  <si>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</si>
  <si>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</si>
  <si>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</si>
  <si>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</si>
  <si>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</si>
  <si>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</si>
  <si>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</si>
  <si>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</si>
  <si>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</si>
  <si>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</si>
  <si>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</si>
  <si>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</si>
  <si>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</si>
  <si>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</si>
  <si>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</si>
  <si>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</si>
  <si>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</si>
  <si>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</si>
  <si>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</si>
  <si>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</si>
  <si>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</si>
  <si>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</si>
  <si>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</si>
  <si>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</si>
  <si>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</si>
  <si>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</si>
  <si>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</si>
  <si>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</si>
  <si>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</si>
  <si>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</si>
  <si>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</si>
  <si>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</si>
  <si>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</si>
  <si>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</si>
  <si>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</si>
  <si>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</si>
  <si>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</si>
  <si>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</si>
  <si>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</si>
  <si>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</si>
  <si>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</si>
  <si>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</si>
  <si>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</si>
  <si>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</si>
  <si>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</si>
  <si>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</si>
  <si>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</si>
  <si>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</si>
  <si>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</si>
  <si>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</si>
  <si>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</si>
  <si>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</si>
  <si>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</si>
  <si>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</si>
  <si>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</si>
  <si>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</si>
  <si>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</si>
  <si>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</si>
  <si>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</si>
  <si>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</si>
  <si>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</si>
  <si>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</si>
  <si>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</si>
  <si>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</si>
  <si>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</si>
  <si>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</si>
  <si>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</si>
  <si>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</si>
  <si>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</si>
  <si>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</si>
  <si>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</si>
  <si>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</si>
  <si>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</si>
  <si>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</si>
  <si>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</si>
  <si>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</si>
  <si>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</si>
  <si>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</si>
  <si>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</si>
  <si>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</si>
  <si>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</si>
  <si>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</si>
  <si>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</si>
  <si>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</si>
  <si>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</si>
  <si>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</si>
  <si>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</si>
  <si>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</si>
  <si>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</si>
  <si>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</si>
  <si>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</si>
  <si>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</si>
  <si>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</si>
  <si>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</si>
  <si>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</si>
  <si>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</si>
  <si>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</si>
  <si>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</si>
  <si>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</si>
  <si>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</si>
  <si>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</si>
  <si>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</si>
  <si>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</si>
  <si>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</si>
  <si>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</si>
  <si>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</si>
  <si>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</si>
  <si>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</si>
  <si>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</si>
  <si>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</si>
  <si>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</si>
  <si>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</si>
  <si>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</si>
  <si>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</si>
  <si>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</si>
  <si>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</si>
  <si>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</si>
  <si>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</si>
  <si>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</si>
  <si>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</si>
  <si>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</si>
  <si>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</si>
  <si>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</si>
  <si>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</si>
  <si>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</si>
  <si>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</si>
  <si>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</si>
  <si>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</si>
  <si>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</si>
  <si>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</si>
  <si>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</si>
  <si>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</si>
  <si>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</si>
  <si>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</si>
  <si>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</si>
  <si>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</si>
  <si>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</si>
  <si>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</si>
  <si>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</si>
  <si>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</si>
  <si>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</si>
  <si>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</si>
  <si>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</si>
  <si>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</si>
  <si>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</si>
  <si>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</si>
  <si>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</si>
  <si>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</si>
  <si>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</si>
  <si>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</si>
  <si>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</si>
  <si>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</si>
  <si>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</si>
  <si>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</si>
  <si>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</si>
  <si>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</si>
  <si>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</si>
  <si>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</si>
  <si>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</si>
  <si>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</si>
  <si>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</si>
  <si>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</si>
  <si>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</si>
  <si>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</si>
  <si>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</si>
  <si>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</si>
  <si>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</si>
  <si>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</si>
  <si>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</si>
  <si>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</si>
  <si>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</si>
  <si>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</si>
  <si>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</si>
  <si>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</si>
  <si>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</si>
  <si>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</si>
  <si>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</si>
  <si>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</si>
  <si>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</si>
  <si>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</si>
  <si>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</si>
  <si>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</si>
  <si>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</si>
  <si>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</si>
  <si>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</si>
  <si>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</si>
  <si>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</si>
  <si>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</si>
  <si>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</si>
  <si>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</si>
  <si>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</si>
  <si>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</si>
  <si>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</si>
  <si>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</si>
  <si>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</si>
  <si>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</si>
  <si>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</si>
  <si>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</si>
  <si>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</si>
  <si>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</si>
  <si>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</si>
  <si>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</si>
  <si>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</si>
  <si>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</si>
  <si>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</si>
  <si>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</si>
  <si>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</si>
  <si>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</si>
  <si>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</si>
  <si>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</si>
  <si>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</si>
  <si>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</si>
  <si>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</si>
  <si>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</si>
  <si>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</si>
  <si>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</si>
  <si>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</si>
  <si>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</si>
  <si>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</si>
  <si>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</si>
  <si>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</si>
  <si>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</si>
  <si>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</si>
  <si>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</si>
  <si>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</si>
  <si>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</si>
  <si>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</si>
  <si>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</si>
  <si>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</si>
  <si>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</si>
  <si>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</si>
  <si>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</si>
  <si>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</si>
  <si>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</si>
  <si>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</si>
  <si>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</si>
  <si>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</si>
  <si>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</si>
  <si>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</si>
  <si>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</si>
  <si>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</si>
  <si>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</si>
  <si>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</si>
  <si>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</si>
  <si>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</si>
  <si>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</si>
  <si>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</si>
  <si>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</si>
  <si>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</si>
  <si>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</si>
  <si>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</si>
  <si>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</si>
  <si>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</si>
  <si>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</si>
  <si>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</si>
  <si>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</si>
  <si>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</si>
  <si>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</si>
  <si>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1.01</t>
  </si>
  <si>
    <r>
      <t xml:space="preserve">за ползване на </t>
    </r>
    <r>
      <rPr>
        <b/>
        <i/>
        <sz val="12"/>
        <rFont val="Times New Roman CYR"/>
        <family val="1"/>
      </rPr>
      <t>детски кухни</t>
    </r>
  </si>
  <si>
    <t>ОУ "Неофит Рилски", гр. Килифарево</t>
  </si>
  <si>
    <t>b894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</si>
</sst>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5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b/>
      <sz val="14"/>
      <color indexed="60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14"/>
      <color rgb="FF663300"/>
      <name val="Times New Roman"/>
      <family val="1"/>
    </font>
    <font>
      <b/>
      <sz val="8"/>
      <name val="Hebar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214" fillId="26" borderId="0" applyNumberFormat="0" applyBorder="0" applyAlignment="0" applyProtection="0"/>
    <xf numFmtId="0" fontId="215" fillId="27" borderId="1" applyNumberFormat="0" applyAlignment="0" applyProtection="0"/>
    <xf numFmtId="0" fontId="216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7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9" fillId="29" borderId="0" applyNumberFormat="0" applyBorder="0" applyAlignment="0" applyProtection="0"/>
    <xf numFmtId="0" fontId="220" fillId="0" borderId="3" applyNumberFormat="0" applyFill="0" applyAlignment="0" applyProtection="0"/>
    <xf numFmtId="0" fontId="221" fillId="0" borderId="4" applyNumberFormat="0" applyFill="0" applyAlignment="0" applyProtection="0"/>
    <xf numFmtId="0" fontId="222" fillId="0" borderId="5" applyNumberFormat="0" applyFill="0" applyAlignment="0" applyProtection="0"/>
    <xf numFmtId="0" fontId="222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225" fillId="30" borderId="1" applyNumberFormat="0" applyAlignment="0" applyProtection="0"/>
    <xf numFmtId="0" fontId="226" fillId="0" borderId="6" applyNumberFormat="0" applyFill="0" applyAlignment="0" applyProtection="0"/>
    <xf numFmtId="0" fontId="227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8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229" fillId="27" borderId="8" applyNumberFormat="0" applyAlignment="0" applyProtection="0"/>
    <xf numFmtId="9" fontId="0" fillId="0" borderId="0" applyFont="0" applyFill="0" applyBorder="0" applyAlignment="0" applyProtection="0"/>
    <xf numFmtId="0" fontId="230" fillId="0" borderId="0" applyNumberFormat="0" applyFill="0" applyBorder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44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3" fillId="33" borderId="0" xfId="58" applyNumberFormat="1" applyFont="1" applyFill="1" applyAlignment="1">
      <alignment vertical="center"/>
      <protection/>
    </xf>
    <xf numFmtId="1" fontId="23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13" fillId="33" borderId="0" xfId="58" applyFont="1" applyFill="1" applyAlignment="1">
      <alignment vertical="center"/>
      <protection/>
    </xf>
    <xf numFmtId="0" fontId="13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8" fontId="5" fillId="0" borderId="0" xfId="66" applyNumberFormat="1" applyFont="1" applyFill="1" applyProtection="1">
      <alignment/>
      <protection locked="0"/>
    </xf>
    <xf numFmtId="178" fontId="5" fillId="0" borderId="0" xfId="66" applyNumberFormat="1" applyFont="1" applyFill="1">
      <alignment/>
      <protection/>
    </xf>
    <xf numFmtId="178" fontId="5" fillId="0" borderId="0" xfId="66" applyNumberFormat="1" applyFont="1" applyFill="1" applyBorder="1">
      <alignment/>
      <protection/>
    </xf>
    <xf numFmtId="178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8" fontId="12" fillId="0" borderId="0" xfId="66" applyNumberFormat="1" applyFont="1" applyFill="1" applyBorder="1">
      <alignment/>
      <protection/>
    </xf>
    <xf numFmtId="178" fontId="12" fillId="0" borderId="0" xfId="66" applyNumberFormat="1" applyFont="1" applyFill="1" applyBorder="1" applyProtection="1">
      <alignment/>
      <protection locked="0"/>
    </xf>
    <xf numFmtId="178" fontId="12" fillId="0" borderId="0" xfId="66" applyNumberFormat="1" applyFont="1" applyFill="1">
      <alignment/>
      <protection/>
    </xf>
    <xf numFmtId="178" fontId="12" fillId="0" borderId="0" xfId="66" applyNumberFormat="1" applyFont="1" applyFill="1" applyProtection="1">
      <alignment/>
      <protection locked="0"/>
    </xf>
    <xf numFmtId="178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8" fontId="5" fillId="0" borderId="0" xfId="66" applyNumberFormat="1" applyFont="1" applyFill="1" applyBorder="1">
      <alignment/>
      <protection/>
    </xf>
    <xf numFmtId="178" fontId="5" fillId="0" borderId="0" xfId="66" applyNumberFormat="1" applyFont="1" applyFill="1" applyBorder="1" applyProtection="1">
      <alignment/>
      <protection locked="0"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5" fillId="0" borderId="0" xfId="58" applyFont="1">
      <alignment/>
      <protection/>
    </xf>
    <xf numFmtId="0" fontId="25" fillId="0" borderId="0" xfId="58" applyFont="1" applyAlignment="1">
      <alignment/>
      <protection/>
    </xf>
    <xf numFmtId="0" fontId="25" fillId="0" borderId="0" xfId="58" applyFont="1" applyAlignment="1">
      <alignment wrapText="1"/>
      <protection/>
    </xf>
    <xf numFmtId="3" fontId="25" fillId="0" borderId="0" xfId="58" applyNumberFormat="1" applyFont="1" applyAlignment="1">
      <alignment/>
      <protection/>
    </xf>
    <xf numFmtId="0" fontId="22" fillId="0" borderId="0" xfId="58">
      <alignment/>
      <protection/>
    </xf>
    <xf numFmtId="0" fontId="8" fillId="0" borderId="0" xfId="58" applyFont="1" applyAlignment="1">
      <alignment/>
      <protection/>
    </xf>
    <xf numFmtId="0" fontId="25" fillId="37" borderId="0" xfId="58" applyFont="1" applyFill="1">
      <alignment/>
      <protection/>
    </xf>
    <xf numFmtId="182" fontId="25" fillId="0" borderId="0" xfId="58" applyNumberFormat="1" applyFont="1">
      <alignment/>
      <protection/>
    </xf>
    <xf numFmtId="0" fontId="25" fillId="37" borderId="0" xfId="58" applyFont="1" applyFill="1" applyBorder="1">
      <alignment/>
      <protection/>
    </xf>
    <xf numFmtId="3" fontId="19" fillId="37" borderId="0" xfId="58" applyNumberFormat="1" applyFont="1" applyFill="1" applyBorder="1" applyAlignment="1">
      <alignment horizontal="right"/>
      <protection/>
    </xf>
    <xf numFmtId="0" fontId="22" fillId="37" borderId="0" xfId="58" applyFill="1" applyBorder="1">
      <alignment/>
      <protection/>
    </xf>
    <xf numFmtId="0" fontId="25" fillId="0" borderId="0" xfId="58" applyFont="1" applyFill="1">
      <alignment/>
      <protection/>
    </xf>
    <xf numFmtId="0" fontId="27" fillId="34" borderId="0" xfId="58" applyFont="1" applyFill="1" applyAlignment="1">
      <alignment vertical="center"/>
      <protection/>
    </xf>
    <xf numFmtId="0" fontId="19" fillId="0" borderId="0" xfId="58" applyFont="1" applyBorder="1" applyAlignment="1">
      <alignment vertical="center"/>
      <protection/>
    </xf>
    <xf numFmtId="3" fontId="25" fillId="0" borderId="0" xfId="58" applyNumberFormat="1" applyFont="1" applyAlignment="1" applyProtection="1">
      <alignment/>
      <protection/>
    </xf>
    <xf numFmtId="3" fontId="19" fillId="37" borderId="0" xfId="58" applyNumberFormat="1" applyFont="1" applyFill="1" applyBorder="1" applyAlignment="1" applyProtection="1">
      <alignment horizontal="right"/>
      <protection/>
    </xf>
    <xf numFmtId="0" fontId="22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2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2" fontId="8" fillId="38" borderId="0" xfId="58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3" fillId="40" borderId="0" xfId="58" applyNumberFormat="1" applyFont="1" applyFill="1" applyAlignment="1">
      <alignment vertical="center"/>
      <protection/>
    </xf>
    <xf numFmtId="0" fontId="233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9" fontId="13" fillId="32" borderId="12" xfId="58" applyNumberFormat="1" applyFont="1" applyFill="1" applyBorder="1" applyAlignment="1" applyProtection="1" quotePrefix="1">
      <alignment horizontal="center" vertical="center"/>
      <protection/>
    </xf>
    <xf numFmtId="179" fontId="234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13" fillId="0" borderId="0" xfId="58" applyFont="1" applyAlignment="1">
      <alignment horizontal="right" vertical="center"/>
      <protection/>
    </xf>
    <xf numFmtId="0" fontId="13" fillId="39" borderId="0" xfId="58" applyFont="1" applyFill="1" applyAlignment="1" quotePrefix="1">
      <alignment vertical="center"/>
      <protection/>
    </xf>
    <xf numFmtId="0" fontId="45" fillId="39" borderId="0" xfId="58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horizontal="center" vertical="center"/>
      <protection/>
    </xf>
    <xf numFmtId="180" fontId="5" fillId="39" borderId="0" xfId="58" applyNumberFormat="1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5" fillId="32" borderId="12" xfId="0" applyNumberFormat="1" applyFont="1" applyFill="1" applyBorder="1" applyAlignment="1" applyProtection="1">
      <alignment horizontal="center" vertical="center"/>
      <protection/>
    </xf>
    <xf numFmtId="0" fontId="236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13" fillId="0" borderId="0" xfId="58" applyFont="1" applyAlignment="1" quotePrefix="1">
      <alignment horizontal="right" vertical="center"/>
      <protection/>
    </xf>
    <xf numFmtId="0" fontId="13" fillId="39" borderId="0" xfId="58" applyFont="1" applyFill="1" applyAlignment="1" quotePrefix="1">
      <alignment horizontal="right" vertical="center"/>
      <protection/>
    </xf>
    <xf numFmtId="0" fontId="237" fillId="42" borderId="14" xfId="66" applyFont="1" applyFill="1" applyBorder="1" applyAlignment="1">
      <alignment horizontal="left" vertical="center" wrapText="1"/>
      <protection/>
    </xf>
    <xf numFmtId="0" fontId="238" fillId="42" borderId="15" xfId="66" applyFont="1" applyFill="1" applyBorder="1" applyAlignment="1">
      <alignment horizontal="center" vertical="center" wrapText="1"/>
      <protection/>
    </xf>
    <xf numFmtId="0" fontId="237" fillId="42" borderId="16" xfId="58" applyFont="1" applyFill="1" applyBorder="1" applyAlignment="1">
      <alignment horizontal="center" vertical="center" wrapText="1"/>
      <protection/>
    </xf>
    <xf numFmtId="0" fontId="237" fillId="42" borderId="17" xfId="58" applyFont="1" applyFill="1" applyBorder="1" applyAlignment="1">
      <alignment horizontal="center" vertical="center"/>
      <protection/>
    </xf>
    <xf numFmtId="0" fontId="237" fillId="42" borderId="12" xfId="58" applyFont="1" applyFill="1" applyBorder="1" applyAlignment="1">
      <alignment horizontal="center" vertical="center"/>
      <protection/>
    </xf>
    <xf numFmtId="0" fontId="46" fillId="0" borderId="18" xfId="66" applyFont="1" applyFill="1" applyBorder="1" applyAlignment="1">
      <alignment horizontal="center" vertical="center" wrapText="1"/>
      <protection/>
    </xf>
    <xf numFmtId="0" fontId="47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8" fillId="39" borderId="20" xfId="58" applyFont="1" applyFill="1" applyBorder="1" applyAlignment="1">
      <alignment vertical="center"/>
      <protection/>
    </xf>
    <xf numFmtId="0" fontId="28" fillId="39" borderId="21" xfId="58" applyFont="1" applyFill="1" applyBorder="1" applyAlignment="1">
      <alignment horizontal="center" vertical="center"/>
      <protection/>
    </xf>
    <xf numFmtId="0" fontId="239" fillId="39" borderId="22" xfId="58" applyFont="1" applyFill="1" applyBorder="1" applyAlignment="1">
      <alignment horizontal="left" vertical="center" wrapText="1"/>
      <protection/>
    </xf>
    <xf numFmtId="3" fontId="47" fillId="39" borderId="19" xfId="58" applyNumberFormat="1" applyFont="1" applyFill="1" applyBorder="1" applyAlignment="1" quotePrefix="1">
      <alignment horizontal="center" vertical="center"/>
      <protection/>
    </xf>
    <xf numFmtId="3" fontId="48" fillId="39" borderId="23" xfId="58" applyNumberFormat="1" applyFont="1" applyFill="1" applyBorder="1" applyAlignment="1" quotePrefix="1">
      <alignment horizontal="center" vertical="center"/>
      <protection/>
    </xf>
    <xf numFmtId="3" fontId="48" fillId="39" borderId="24" xfId="58" applyNumberFormat="1" applyFont="1" applyFill="1" applyBorder="1" applyAlignment="1" applyProtection="1" quotePrefix="1">
      <alignment horizontal="center" vertical="center"/>
      <protection/>
    </xf>
    <xf numFmtId="3" fontId="19" fillId="39" borderId="22" xfId="58" applyNumberFormat="1" applyFont="1" applyFill="1" applyBorder="1" applyAlignment="1" applyProtection="1" quotePrefix="1">
      <alignment horizontal="center" vertical="center"/>
      <protection/>
    </xf>
    <xf numFmtId="181" fontId="49" fillId="44" borderId="20" xfId="66" applyNumberFormat="1" applyFont="1" applyFill="1" applyBorder="1" applyAlignment="1" applyProtection="1" quotePrefix="1">
      <alignment horizontal="right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3" fontId="240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81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 locked="0"/>
    </xf>
    <xf numFmtId="3" fontId="5" fillId="39" borderId="27" xfId="58" applyNumberFormat="1" applyFont="1" applyFill="1" applyBorder="1" applyAlignment="1" applyProtection="1">
      <alignment horizontal="right" vertical="center"/>
      <protection locked="0"/>
    </xf>
    <xf numFmtId="188" fontId="241" fillId="45" borderId="30" xfId="58" applyNumberFormat="1" applyFont="1" applyFill="1" applyBorder="1" applyAlignment="1" applyProtection="1">
      <alignment horizontal="center" vertical="center"/>
      <protection/>
    </xf>
    <xf numFmtId="0" fontId="13" fillId="41" borderId="0" xfId="58" applyFont="1" applyFill="1" applyAlignment="1">
      <alignment vertical="center"/>
      <protection/>
    </xf>
    <xf numFmtId="181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 locked="0"/>
    </xf>
    <xf numFmtId="3" fontId="5" fillId="39" borderId="31" xfId="58" applyNumberFormat="1" applyFont="1" applyFill="1" applyBorder="1" applyAlignment="1" applyProtection="1">
      <alignment horizontal="right" vertical="center"/>
      <protection locked="0"/>
    </xf>
    <xf numFmtId="188" fontId="241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81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 locked="0"/>
    </xf>
    <xf numFmtId="3" fontId="5" fillId="39" borderId="36" xfId="58" applyNumberFormat="1" applyFont="1" applyFill="1" applyBorder="1" applyAlignment="1" applyProtection="1">
      <alignment horizontal="right" vertical="center"/>
      <protection locked="0"/>
    </xf>
    <xf numFmtId="188" fontId="241" fillId="45" borderId="39" xfId="58" applyNumberFormat="1" applyFont="1" applyFill="1" applyBorder="1" applyAlignment="1" applyProtection="1">
      <alignment horizontal="center" vertical="center"/>
      <protection/>
    </xf>
    <xf numFmtId="181" fontId="49" fillId="44" borderId="40" xfId="66" applyNumberFormat="1" applyFont="1" applyFill="1" applyBorder="1" applyAlignment="1" applyProtection="1" quotePrefix="1">
      <alignment horizontal="right" vertical="center"/>
      <protection/>
    </xf>
    <xf numFmtId="3" fontId="240" fillId="32" borderId="17" xfId="58" applyNumberFormat="1" applyFont="1" applyFill="1" applyBorder="1" applyAlignment="1">
      <alignment horizontal="right" vertical="center"/>
      <protection/>
    </xf>
    <xf numFmtId="3" fontId="240" fillId="32" borderId="12" xfId="58" applyNumberFormat="1" applyFont="1" applyFill="1" applyBorder="1" applyAlignment="1" applyProtection="1">
      <alignment horizontal="right" vertical="center"/>
      <protection/>
    </xf>
    <xf numFmtId="3" fontId="240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 locked="0"/>
    </xf>
    <xf numFmtId="3" fontId="5" fillId="39" borderId="43" xfId="58" applyNumberFormat="1" applyFont="1" applyFill="1" applyBorder="1" applyAlignment="1" applyProtection="1">
      <alignment horizontal="right" vertical="center"/>
      <protection locked="0"/>
    </xf>
    <xf numFmtId="188" fontId="241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181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9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40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2" fillId="42" borderId="49" xfId="66" applyFont="1" applyFill="1" applyBorder="1" applyAlignment="1" applyProtection="1" quotePrefix="1">
      <alignment horizontal="right" vertical="center"/>
      <protection/>
    </xf>
    <xf numFmtId="0" fontId="236" fillId="42" borderId="50" xfId="66" applyFont="1" applyFill="1" applyBorder="1" applyAlignment="1" applyProtection="1">
      <alignment horizontal="right" vertical="center"/>
      <protection/>
    </xf>
    <xf numFmtId="0" fontId="237" fillId="42" borderId="51" xfId="58" applyFont="1" applyFill="1" applyBorder="1" applyAlignment="1" applyProtection="1">
      <alignment horizontal="center" vertical="center" wrapText="1"/>
      <protection/>
    </xf>
    <xf numFmtId="3" fontId="13" fillId="42" borderId="52" xfId="58" applyNumberFormat="1" applyFont="1" applyFill="1" applyBorder="1" applyAlignment="1" applyProtection="1">
      <alignment horizontal="right" vertical="center"/>
      <protection/>
    </xf>
    <xf numFmtId="3" fontId="5" fillId="42" borderId="53" xfId="58" applyNumberFormat="1" applyFont="1" applyFill="1" applyBorder="1" applyAlignment="1" applyProtection="1">
      <alignment horizontal="right" vertical="center"/>
      <protection/>
    </xf>
    <xf numFmtId="3" fontId="5" fillId="42" borderId="54" xfId="58" applyNumberFormat="1" applyFont="1" applyFill="1" applyBorder="1" applyAlignment="1" applyProtection="1">
      <alignment horizontal="right" vertical="center"/>
      <protection/>
    </xf>
    <xf numFmtId="3" fontId="5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81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3" fillId="46" borderId="0" xfId="58" applyFont="1" applyFill="1" applyAlignment="1">
      <alignment horizontal="left" vertical="center"/>
      <protection/>
    </xf>
    <xf numFmtId="3" fontId="13" fillId="39" borderId="0" xfId="58" applyNumberFormat="1" applyFont="1" applyFill="1" applyAlignment="1">
      <alignment horizontal="center" vertical="center"/>
      <protection/>
    </xf>
    <xf numFmtId="179" fontId="234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>
      <alignment horizontal="center" vertical="center"/>
      <protection/>
    </xf>
    <xf numFmtId="186" fontId="235" fillId="42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 applyProtection="1" quotePrefix="1">
      <alignment vertical="center"/>
      <protection/>
    </xf>
    <xf numFmtId="0" fontId="45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5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13" fillId="0" borderId="0" xfId="58" applyNumberFormat="1" applyFont="1" applyAlignment="1" quotePrefix="1">
      <alignment horizontal="right" vertical="center"/>
      <protection/>
    </xf>
    <xf numFmtId="3" fontId="13" fillId="39" borderId="0" xfId="58" applyNumberFormat="1" applyFont="1" applyFill="1" applyAlignment="1" quotePrefix="1">
      <alignment horizontal="right" vertical="center"/>
      <protection/>
    </xf>
    <xf numFmtId="0" fontId="244" fillId="47" borderId="14" xfId="58" applyFont="1" applyFill="1" applyBorder="1" applyAlignment="1" applyProtection="1">
      <alignment vertical="center"/>
      <protection/>
    </xf>
    <xf numFmtId="0" fontId="244" fillId="47" borderId="15" xfId="58" applyFont="1" applyFill="1" applyBorder="1" applyAlignment="1" applyProtection="1">
      <alignment horizontal="center" vertical="center"/>
      <protection/>
    </xf>
    <xf numFmtId="0" fontId="245" fillId="47" borderId="16" xfId="58" applyFont="1" applyFill="1" applyBorder="1" applyAlignment="1" applyProtection="1">
      <alignment horizontal="center" vertical="center" wrapText="1"/>
      <protection/>
    </xf>
    <xf numFmtId="0" fontId="246" fillId="47" borderId="20" xfId="58" applyFont="1" applyFill="1" applyBorder="1" applyAlignment="1" applyProtection="1">
      <alignment horizontal="center" vertical="center"/>
      <protection/>
    </xf>
    <xf numFmtId="0" fontId="246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47" fillId="48" borderId="17" xfId="58" applyNumberFormat="1" applyFont="1" applyFill="1" applyBorder="1" applyAlignment="1" applyProtection="1">
      <alignment horizontal="center" vertical="center" wrapText="1"/>
      <protection/>
    </xf>
    <xf numFmtId="1" fontId="247" fillId="48" borderId="12" xfId="58" applyNumberFormat="1" applyFont="1" applyFill="1" applyBorder="1" applyAlignment="1" applyProtection="1">
      <alignment horizontal="center" vertical="center" wrapText="1"/>
      <protection/>
    </xf>
    <xf numFmtId="1" fontId="247" fillId="48" borderId="18" xfId="58" applyNumberFormat="1" applyFont="1" applyFill="1" applyBorder="1" applyAlignment="1" applyProtection="1">
      <alignment horizontal="center" vertical="center" wrapText="1"/>
      <protection/>
    </xf>
    <xf numFmtId="0" fontId="248" fillId="47" borderId="19" xfId="58" applyFont="1" applyFill="1" applyBorder="1" applyAlignment="1" applyProtection="1">
      <alignment horizontal="center" vertical="center" wrapText="1"/>
      <protection/>
    </xf>
    <xf numFmtId="0" fontId="35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4" fillId="39" borderId="18" xfId="58" applyFont="1" applyFill="1" applyBorder="1" applyAlignment="1" applyProtection="1">
      <alignment horizontal="left" vertical="center" wrapText="1"/>
      <protection/>
    </xf>
    <xf numFmtId="3" fontId="19" fillId="39" borderId="17" xfId="58" applyNumberFormat="1" applyFont="1" applyFill="1" applyBorder="1" applyAlignment="1" applyProtection="1" quotePrefix="1">
      <alignment horizontal="center" vertical="center"/>
      <protection/>
    </xf>
    <xf numFmtId="3" fontId="19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81" fontId="247" fillId="48" borderId="40" xfId="66" applyNumberFormat="1" applyFont="1" applyFill="1" applyBorder="1" applyAlignment="1" applyProtection="1" quotePrefix="1">
      <alignment horizontal="right" vertical="center"/>
      <protection/>
    </xf>
    <xf numFmtId="3" fontId="247" fillId="48" borderId="61" xfId="58" applyNumberFormat="1" applyFont="1" applyFill="1" applyBorder="1" applyAlignment="1" applyProtection="1">
      <alignment horizontal="right" vertical="center"/>
      <protection/>
    </xf>
    <xf numFmtId="3" fontId="244" fillId="48" borderId="17" xfId="58" applyNumberFormat="1" applyFont="1" applyFill="1" applyBorder="1" applyAlignment="1" applyProtection="1">
      <alignment horizontal="right" vertical="center"/>
      <protection/>
    </xf>
    <xf numFmtId="3" fontId="244" fillId="48" borderId="12" xfId="58" applyNumberFormat="1" applyFont="1" applyFill="1" applyBorder="1" applyAlignment="1" applyProtection="1">
      <alignment horizontal="right" vertical="center"/>
      <protection/>
    </xf>
    <xf numFmtId="3" fontId="244" fillId="48" borderId="18" xfId="58" applyNumberFormat="1" applyFont="1" applyFill="1" applyBorder="1" applyAlignment="1" applyProtection="1">
      <alignment horizontal="right" vertical="center"/>
      <protection/>
    </xf>
    <xf numFmtId="0" fontId="249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81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/>
    </xf>
    <xf numFmtId="3" fontId="5" fillId="39" borderId="27" xfId="58" applyNumberFormat="1" applyFont="1" applyFill="1" applyBorder="1" applyAlignment="1" applyProtection="1">
      <alignment horizontal="right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/>
    </xf>
    <xf numFmtId="181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/>
    </xf>
    <xf numFmtId="3" fontId="5" fillId="39" borderId="43" xfId="58" applyNumberFormat="1" applyFont="1" applyFill="1" applyBorder="1" applyAlignment="1" applyProtection="1">
      <alignment horizontal="right" vertical="center"/>
      <protection/>
    </xf>
    <xf numFmtId="3" fontId="5" fillId="39" borderId="44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81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/>
    </xf>
    <xf numFmtId="3" fontId="5" fillId="39" borderId="31" xfId="58" applyNumberFormat="1" applyFont="1" applyFill="1" applyBorder="1" applyAlignment="1" applyProtection="1">
      <alignment horizontal="right" vertical="center"/>
      <protection/>
    </xf>
    <xf numFmtId="3" fontId="5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81" fontId="14" fillId="39" borderId="27" xfId="66" applyNumberFormat="1" applyFont="1" applyFill="1" applyBorder="1" applyAlignment="1" applyProtection="1" quotePrefix="1">
      <alignment horizontal="right"/>
      <protection/>
    </xf>
    <xf numFmtId="0" fontId="5" fillId="39" borderId="28" xfId="66" applyFont="1" applyFill="1" applyBorder="1" applyAlignment="1" applyProtection="1">
      <alignment wrapText="1"/>
      <protection/>
    </xf>
    <xf numFmtId="181" fontId="14" fillId="39" borderId="31" xfId="66" applyNumberFormat="1" applyFont="1" applyFill="1" applyBorder="1" applyAlignment="1" applyProtection="1" quotePrefix="1">
      <alignment horizontal="right"/>
      <protection/>
    </xf>
    <xf numFmtId="0" fontId="5" fillId="39" borderId="32" xfId="66" applyFont="1" applyFill="1" applyBorder="1" applyAlignment="1" applyProtection="1">
      <alignment wrapText="1"/>
      <protection/>
    </xf>
    <xf numFmtId="181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5" fillId="39" borderId="32" xfId="66" applyFont="1" applyFill="1" applyBorder="1" applyAlignment="1" applyProtection="1">
      <alignment wrapText="1"/>
      <protection/>
    </xf>
    <xf numFmtId="181" fontId="14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wrapText="1"/>
      <protection/>
    </xf>
    <xf numFmtId="3" fontId="247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/>
    </xf>
    <xf numFmtId="3" fontId="5" fillId="39" borderId="36" xfId="58" applyNumberFormat="1" applyFont="1" applyFill="1" applyBorder="1" applyAlignment="1" applyProtection="1">
      <alignment horizontal="right" vertical="center"/>
      <protection/>
    </xf>
    <xf numFmtId="3" fontId="5" fillId="39" borderId="39" xfId="58" applyNumberFormat="1" applyFont="1" applyFill="1" applyBorder="1" applyAlignment="1" applyProtection="1">
      <alignment horizontal="right" vertical="center"/>
      <protection/>
    </xf>
    <xf numFmtId="181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/>
    </xf>
    <xf numFmtId="3" fontId="5" fillId="39" borderId="67" xfId="58" applyNumberFormat="1" applyFont="1" applyFill="1" applyBorder="1" applyAlignment="1" applyProtection="1">
      <alignment horizontal="right" vertical="center"/>
      <protection/>
    </xf>
    <xf numFmtId="3" fontId="5" fillId="39" borderId="71" xfId="58" applyNumberFormat="1" applyFont="1" applyFill="1" applyBorder="1" applyAlignment="1" applyProtection="1">
      <alignment horizontal="right" vertical="center"/>
      <protection/>
    </xf>
    <xf numFmtId="181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/>
    </xf>
    <xf numFmtId="3" fontId="5" fillId="39" borderId="72" xfId="58" applyNumberFormat="1" applyFont="1" applyFill="1" applyBorder="1" applyAlignment="1" applyProtection="1">
      <alignment horizontal="right" vertical="center"/>
      <protection/>
    </xf>
    <xf numFmtId="3" fontId="5" fillId="39" borderId="76" xfId="58" applyNumberFormat="1" applyFont="1" applyFill="1" applyBorder="1" applyAlignment="1" applyProtection="1">
      <alignment horizontal="right" vertical="center"/>
      <protection/>
    </xf>
    <xf numFmtId="0" fontId="45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81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/>
    </xf>
    <xf numFmtId="3" fontId="5" fillId="39" borderId="77" xfId="58" applyNumberFormat="1" applyFont="1" applyFill="1" applyBorder="1" applyAlignment="1" applyProtection="1">
      <alignment horizontal="right" vertical="center"/>
      <protection/>
    </xf>
    <xf numFmtId="3" fontId="5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81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/>
    </xf>
    <xf numFmtId="3" fontId="5" fillId="39" borderId="10" xfId="58" applyNumberFormat="1" applyFont="1" applyFill="1" applyBorder="1" applyAlignment="1" applyProtection="1">
      <alignment horizontal="right" vertical="center"/>
      <protection/>
    </xf>
    <xf numFmtId="3" fontId="5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47" fillId="48" borderId="25" xfId="58" applyFont="1" applyFill="1" applyBorder="1" applyAlignment="1" applyProtection="1">
      <alignment vertical="center"/>
      <protection/>
    </xf>
    <xf numFmtId="0" fontId="5" fillId="39" borderId="28" xfId="58" applyFont="1" applyFill="1" applyBorder="1" applyAlignment="1" applyProtection="1">
      <alignment vertical="center" wrapText="1"/>
      <protection/>
    </xf>
    <xf numFmtId="0" fontId="5" fillId="39" borderId="32" xfId="58" applyFont="1" applyFill="1" applyBorder="1" applyAlignment="1" applyProtection="1">
      <alignment vertical="center" wrapText="1"/>
      <protection/>
    </xf>
    <xf numFmtId="0" fontId="5" fillId="39" borderId="41" xfId="58" applyFont="1" applyFill="1" applyBorder="1" applyAlignment="1" applyProtection="1">
      <alignment vertical="center" wrapText="1"/>
      <protection/>
    </xf>
    <xf numFmtId="178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81" fontId="247" fillId="48" borderId="40" xfId="66" applyNumberFormat="1" applyFont="1" applyFill="1" applyBorder="1" applyAlignment="1" applyProtection="1" quotePrefix="1">
      <alignment horizontal="right"/>
      <protection/>
    </xf>
    <xf numFmtId="178" fontId="5" fillId="39" borderId="26" xfId="66" applyNumberFormat="1" applyFont="1" applyFill="1" applyBorder="1" applyAlignment="1" applyProtection="1">
      <alignment horizontal="right"/>
      <protection/>
    </xf>
    <xf numFmtId="181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81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81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81" fontId="250" fillId="39" borderId="84" xfId="66" applyNumberFormat="1" applyFont="1" applyFill="1" applyBorder="1" applyAlignment="1" applyProtection="1" quotePrefix="1">
      <alignment horizontal="right" vertical="center"/>
      <protection/>
    </xf>
    <xf numFmtId="0" fontId="250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5" fillId="39" borderId="87" xfId="58" applyNumberFormat="1" applyFont="1" applyFill="1" applyBorder="1" applyAlignment="1" applyProtection="1">
      <alignment horizontal="right" vertical="center"/>
      <protection/>
    </xf>
    <xf numFmtId="3" fontId="5" fillId="39" borderId="84" xfId="58" applyNumberFormat="1" applyFont="1" applyFill="1" applyBorder="1" applyAlignment="1" applyProtection="1">
      <alignment horizontal="right" vertical="center"/>
      <protection/>
    </xf>
    <xf numFmtId="3" fontId="5" fillId="39" borderId="88" xfId="58" applyNumberFormat="1" applyFont="1" applyFill="1" applyBorder="1" applyAlignment="1" applyProtection="1">
      <alignment horizontal="right" vertical="center"/>
      <protection/>
    </xf>
    <xf numFmtId="183" fontId="247" fillId="32" borderId="40" xfId="66" applyNumberFormat="1" applyFont="1" applyFill="1" applyBorder="1" applyAlignment="1" applyProtection="1">
      <alignment horizontal="right"/>
      <protection/>
    </xf>
    <xf numFmtId="3" fontId="247" fillId="32" borderId="61" xfId="58" applyNumberFormat="1" applyFont="1" applyFill="1" applyBorder="1" applyAlignment="1" applyProtection="1">
      <alignment horizontal="right" vertical="center"/>
      <protection/>
    </xf>
    <xf numFmtId="3" fontId="244" fillId="32" borderId="17" xfId="58" applyNumberFormat="1" applyFont="1" applyFill="1" applyBorder="1" applyAlignment="1" applyProtection="1">
      <alignment horizontal="right" vertical="center"/>
      <protection/>
    </xf>
    <xf numFmtId="3" fontId="244" fillId="32" borderId="12" xfId="58" applyNumberFormat="1" applyFont="1" applyFill="1" applyBorder="1" applyAlignment="1" applyProtection="1">
      <alignment horizontal="right" vertical="center"/>
      <protection/>
    </xf>
    <xf numFmtId="3" fontId="244" fillId="32" borderId="18" xfId="58" applyNumberFormat="1" applyFont="1" applyFill="1" applyBorder="1" applyAlignment="1" applyProtection="1">
      <alignment horizontal="right" vertical="center"/>
      <protection/>
    </xf>
    <xf numFmtId="183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3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3" fontId="251" fillId="47" borderId="49" xfId="66" applyNumberFormat="1" applyFont="1" applyFill="1" applyBorder="1" applyAlignment="1" applyProtection="1">
      <alignment horizontal="right" vertical="center"/>
      <protection/>
    </xf>
    <xf numFmtId="0" fontId="246" fillId="47" borderId="50" xfId="66" applyFont="1" applyFill="1" applyBorder="1" applyAlignment="1" applyProtection="1">
      <alignment horizontal="right" vertical="center"/>
      <protection/>
    </xf>
    <xf numFmtId="0" fontId="247" fillId="47" borderId="51" xfId="68" applyFont="1" applyFill="1" applyBorder="1" applyAlignment="1" applyProtection="1">
      <alignment horizontal="center" vertical="center" wrapText="1"/>
      <protection/>
    </xf>
    <xf numFmtId="3" fontId="247" fillId="47" borderId="89" xfId="58" applyNumberFormat="1" applyFont="1" applyFill="1" applyBorder="1" applyAlignment="1" applyProtection="1">
      <alignment horizontal="right" vertical="center"/>
      <protection/>
    </xf>
    <xf numFmtId="3" fontId="244" fillId="47" borderId="49" xfId="58" applyNumberFormat="1" applyFont="1" applyFill="1" applyBorder="1" applyAlignment="1" applyProtection="1">
      <alignment horizontal="right" vertical="center"/>
      <protection/>
    </xf>
    <xf numFmtId="3" fontId="244" fillId="47" borderId="50" xfId="58" applyNumberFormat="1" applyFont="1" applyFill="1" applyBorder="1" applyAlignment="1" applyProtection="1">
      <alignment horizontal="right" vertical="center"/>
      <protection/>
    </xf>
    <xf numFmtId="3" fontId="244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13" fillId="39" borderId="0" xfId="58" applyFont="1" applyFill="1" applyAlignment="1" applyProtection="1">
      <alignment horizontal="left" vertical="center"/>
      <protection/>
    </xf>
    <xf numFmtId="179" fontId="252" fillId="32" borderId="13" xfId="58" applyNumberFormat="1" applyFont="1" applyFill="1" applyBorder="1" applyAlignment="1" applyProtection="1">
      <alignment horizontal="center" vertical="center"/>
      <protection/>
    </xf>
    <xf numFmtId="0" fontId="13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13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 quotePrefix="1">
      <alignment vertical="center"/>
      <protection/>
    </xf>
    <xf numFmtId="180" fontId="5" fillId="39" borderId="0" xfId="58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6" fillId="32" borderId="12" xfId="58" applyFont="1" applyFill="1" applyBorder="1" applyAlignment="1" applyProtection="1">
      <alignment horizontal="center" vertical="center"/>
      <protection/>
    </xf>
    <xf numFmtId="0" fontId="253" fillId="49" borderId="14" xfId="58" applyFont="1" applyFill="1" applyBorder="1" applyAlignment="1" applyProtection="1">
      <alignment vertical="center"/>
      <protection/>
    </xf>
    <xf numFmtId="0" fontId="253" fillId="49" borderId="15" xfId="58" applyFont="1" applyFill="1" applyBorder="1" applyAlignment="1" applyProtection="1">
      <alignment horizontal="center" vertical="center"/>
      <protection/>
    </xf>
    <xf numFmtId="0" fontId="254" fillId="49" borderId="16" xfId="58" applyFont="1" applyFill="1" applyBorder="1" applyAlignment="1" applyProtection="1">
      <alignment horizontal="center" vertical="center" wrapText="1"/>
      <protection/>
    </xf>
    <xf numFmtId="0" fontId="255" fillId="49" borderId="23" xfId="58" applyFont="1" applyFill="1" applyBorder="1" applyAlignment="1" applyProtection="1" quotePrefix="1">
      <alignment horizontal="center" vertical="center"/>
      <protection/>
    </xf>
    <xf numFmtId="0" fontId="255" fillId="49" borderId="24" xfId="58" applyFont="1" applyFill="1" applyBorder="1" applyAlignment="1" applyProtection="1">
      <alignment horizontal="center" vertical="center"/>
      <protection/>
    </xf>
    <xf numFmtId="0" fontId="256" fillId="0" borderId="91" xfId="66" applyFont="1" applyFill="1" applyBorder="1" applyAlignment="1" applyProtection="1">
      <alignment horizontal="center" vertical="center" wrapText="1"/>
      <protection/>
    </xf>
    <xf numFmtId="1" fontId="254" fillId="5" borderId="23" xfId="58" applyNumberFormat="1" applyFont="1" applyFill="1" applyBorder="1" applyAlignment="1" applyProtection="1">
      <alignment horizontal="center" vertical="center" wrapText="1"/>
      <protection/>
    </xf>
    <xf numFmtId="1" fontId="254" fillId="5" borderId="92" xfId="58" applyNumberFormat="1" applyFont="1" applyFill="1" applyBorder="1" applyAlignment="1" applyProtection="1">
      <alignment horizontal="center" vertical="center" wrapText="1"/>
      <protection/>
    </xf>
    <xf numFmtId="1" fontId="254" fillId="5" borderId="22" xfId="58" applyNumberFormat="1" applyFont="1" applyFill="1" applyBorder="1" applyAlignment="1" applyProtection="1">
      <alignment horizontal="center" vertical="center" wrapText="1"/>
      <protection/>
    </xf>
    <xf numFmtId="0" fontId="257" fillId="49" borderId="19" xfId="58" applyFont="1" applyFill="1" applyBorder="1" applyAlignment="1" applyProtection="1">
      <alignment horizontal="center" vertical="center" wrapText="1"/>
      <protection/>
    </xf>
    <xf numFmtId="0" fontId="258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3" fillId="39" borderId="18" xfId="58" applyNumberFormat="1" applyFont="1" applyFill="1" applyBorder="1" applyAlignment="1" applyProtection="1">
      <alignment horizontal="left" vertical="center" wrapText="1"/>
      <protection/>
    </xf>
    <xf numFmtId="3" fontId="47" fillId="39" borderId="61" xfId="58" applyNumberFormat="1" applyFont="1" applyFill="1" applyBorder="1" applyAlignment="1" quotePrefix="1">
      <alignment horizontal="center" vertical="center"/>
      <protection/>
    </xf>
    <xf numFmtId="3" fontId="48" fillId="39" borderId="17" xfId="58" applyNumberFormat="1" applyFont="1" applyFill="1" applyBorder="1" applyAlignment="1" quotePrefix="1">
      <alignment horizontal="center" vertical="center"/>
      <protection/>
    </xf>
    <xf numFmtId="3" fontId="48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61" xfId="58" applyNumberFormat="1" applyFont="1" applyFill="1" applyBorder="1" applyAlignment="1" applyProtection="1" quotePrefix="1">
      <alignment horizontal="center" vertical="center"/>
      <protection/>
    </xf>
    <xf numFmtId="0" fontId="255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81" fontId="259" fillId="5" borderId="40" xfId="66" applyNumberFormat="1" applyFont="1" applyFill="1" applyBorder="1" applyAlignment="1" applyProtection="1" quotePrefix="1">
      <alignment horizontal="right" vertical="center"/>
      <protection/>
    </xf>
    <xf numFmtId="3" fontId="253" fillId="5" borderId="17" xfId="58" applyNumberFormat="1" applyFont="1" applyFill="1" applyBorder="1" applyAlignment="1" applyProtection="1">
      <alignment vertical="center"/>
      <protection/>
    </xf>
    <xf numFmtId="3" fontId="253" fillId="5" borderId="12" xfId="58" applyNumberFormat="1" applyFont="1" applyFill="1" applyBorder="1" applyAlignment="1" applyProtection="1">
      <alignment vertical="center"/>
      <protection/>
    </xf>
    <xf numFmtId="3" fontId="253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81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 locked="0"/>
    </xf>
    <xf numFmtId="3" fontId="5" fillId="39" borderId="72" xfId="58" applyNumberFormat="1" applyFont="1" applyFill="1" applyBorder="1" applyAlignment="1" applyProtection="1">
      <alignment horizontal="right" vertical="center"/>
      <protection locked="0"/>
    </xf>
    <xf numFmtId="188" fontId="241" fillId="45" borderId="76" xfId="58" applyNumberFormat="1" applyFont="1" applyFill="1" applyBorder="1" applyAlignment="1" applyProtection="1">
      <alignment horizontal="center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 locked="0"/>
    </xf>
    <xf numFmtId="3" fontId="5" fillId="39" borderId="67" xfId="58" applyNumberFormat="1" applyFont="1" applyFill="1" applyBorder="1" applyAlignment="1" applyProtection="1">
      <alignment horizontal="right" vertical="center"/>
      <protection locked="0"/>
    </xf>
    <xf numFmtId="188" fontId="241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81" fontId="259" fillId="5" borderId="40" xfId="66" applyNumberFormat="1" applyFont="1" applyFill="1" applyBorder="1" applyAlignment="1" quotePrefix="1">
      <alignment horizontal="right" vertical="center"/>
      <protection/>
    </xf>
    <xf numFmtId="3" fontId="253" fillId="5" borderId="17" xfId="58" applyNumberFormat="1" applyFont="1" applyFill="1" applyBorder="1" applyAlignment="1">
      <alignment vertical="center"/>
      <protection/>
    </xf>
    <xf numFmtId="3" fontId="253" fillId="5" borderId="13" xfId="58" applyNumberFormat="1" applyFont="1" applyFill="1" applyBorder="1" applyAlignment="1">
      <alignment vertical="center"/>
      <protection/>
    </xf>
    <xf numFmtId="181" fontId="11" fillId="39" borderId="93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3" fontId="5" fillId="39" borderId="94" xfId="58" applyNumberFormat="1" applyFont="1" applyFill="1" applyBorder="1" applyAlignment="1" applyProtection="1">
      <alignment horizontal="right" vertical="center"/>
      <protection locked="0"/>
    </xf>
    <xf numFmtId="3" fontId="5" fillId="39" borderId="93" xfId="58" applyNumberFormat="1" applyFont="1" applyFill="1" applyBorder="1" applyAlignment="1" applyProtection="1">
      <alignment horizontal="right" vertical="center"/>
      <protection locked="0"/>
    </xf>
    <xf numFmtId="181" fontId="5" fillId="39" borderId="26" xfId="66" applyNumberFormat="1" applyFont="1" applyFill="1" applyBorder="1" applyAlignment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181" fontId="11" fillId="39" borderId="10" xfId="66" applyNumberFormat="1" applyFont="1" applyFill="1" applyBorder="1" applyAlignment="1" quotePrefix="1">
      <alignment horizontal="right" vertical="center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3" fontId="5" fillId="39" borderId="23" xfId="58" applyNumberFormat="1" applyFont="1" applyFill="1" applyBorder="1" applyAlignment="1" applyProtection="1">
      <alignment horizontal="right" vertical="center"/>
      <protection locked="0"/>
    </xf>
    <xf numFmtId="3" fontId="5" fillId="39" borderId="24" xfId="58" applyNumberFormat="1" applyFont="1" applyFill="1" applyBorder="1" applyAlignment="1" applyProtection="1">
      <alignment horizontal="right" vertical="center"/>
      <protection locked="0"/>
    </xf>
    <xf numFmtId="188" fontId="241" fillId="45" borderId="22" xfId="58" applyNumberFormat="1" applyFont="1" applyFill="1" applyBorder="1" applyAlignment="1" applyProtection="1">
      <alignment horizontal="center" vertical="center"/>
      <protection/>
    </xf>
    <xf numFmtId="3" fontId="253" fillId="5" borderId="12" xfId="58" applyNumberFormat="1" applyFont="1" applyFill="1" applyBorder="1" applyAlignment="1">
      <alignment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81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81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3" fillId="5" borderId="17" xfId="58" applyNumberFormat="1" applyFont="1" applyFill="1" applyBorder="1" applyAlignment="1" applyProtection="1">
      <alignment vertical="center"/>
      <protection locked="0"/>
    </xf>
    <xf numFmtId="3" fontId="253" fillId="5" borderId="12" xfId="58" applyNumberFormat="1" applyFont="1" applyFill="1" applyBorder="1" applyAlignment="1" applyProtection="1">
      <alignment vertical="center"/>
      <protection locked="0"/>
    </xf>
    <xf numFmtId="181" fontId="11" fillId="39" borderId="27" xfId="66" applyNumberFormat="1" applyFont="1" applyFill="1" applyBorder="1" applyAlignment="1">
      <alignment horizontal="right" vertical="center"/>
      <protection/>
    </xf>
    <xf numFmtId="188" fontId="241" fillId="45" borderId="29" xfId="58" applyNumberFormat="1" applyFont="1" applyFill="1" applyBorder="1" applyAlignment="1" applyProtection="1">
      <alignment horizontal="center" vertical="center"/>
      <protection/>
    </xf>
    <xf numFmtId="188" fontId="241" fillId="45" borderId="27" xfId="58" applyNumberFormat="1" applyFont="1" applyFill="1" applyBorder="1" applyAlignment="1" applyProtection="1">
      <alignment horizontal="center" vertical="center"/>
      <protection/>
    </xf>
    <xf numFmtId="188" fontId="241" fillId="45" borderId="33" xfId="58" applyNumberFormat="1" applyFont="1" applyFill="1" applyBorder="1" applyAlignment="1" applyProtection="1">
      <alignment horizontal="center" vertical="center"/>
      <protection/>
    </xf>
    <xf numFmtId="188" fontId="241" fillId="45" borderId="31" xfId="58" applyNumberFormat="1" applyFont="1" applyFill="1" applyBorder="1" applyAlignment="1" applyProtection="1">
      <alignment horizontal="center" vertical="center"/>
      <protection/>
    </xf>
    <xf numFmtId="188" fontId="241" fillId="45" borderId="42" xfId="58" applyNumberFormat="1" applyFont="1" applyFill="1" applyBorder="1" applyAlignment="1" applyProtection="1">
      <alignment horizontal="center" vertical="center"/>
      <protection/>
    </xf>
    <xf numFmtId="188" fontId="241" fillId="45" borderId="43" xfId="58" applyNumberFormat="1" applyFont="1" applyFill="1" applyBorder="1" applyAlignment="1" applyProtection="1">
      <alignment horizontal="center" vertical="center"/>
      <protection/>
    </xf>
    <xf numFmtId="0" fontId="260" fillId="49" borderId="49" xfId="66" applyFont="1" applyFill="1" applyBorder="1" applyAlignment="1" quotePrefix="1">
      <alignment horizontal="right" vertical="center"/>
      <protection/>
    </xf>
    <xf numFmtId="0" fontId="255" fillId="49" borderId="50" xfId="66" applyFont="1" applyFill="1" applyBorder="1" applyAlignment="1">
      <alignment horizontal="right" vertical="center"/>
      <protection/>
    </xf>
    <xf numFmtId="0" fontId="254" fillId="49" borderId="51" xfId="66" applyFont="1" applyFill="1" applyBorder="1" applyAlignment="1">
      <alignment horizontal="center" vertical="center" wrapText="1"/>
      <protection/>
    </xf>
    <xf numFmtId="3" fontId="253" fillId="49" borderId="49" xfId="58" applyNumberFormat="1" applyFont="1" applyFill="1" applyBorder="1" applyAlignment="1">
      <alignment vertical="center"/>
      <protection/>
    </xf>
    <xf numFmtId="3" fontId="253" fillId="49" borderId="50" xfId="58" applyNumberFormat="1" applyFont="1" applyFill="1" applyBorder="1" applyAlignment="1">
      <alignment vertical="center"/>
      <protection/>
    </xf>
    <xf numFmtId="0" fontId="258" fillId="32" borderId="82" xfId="66" applyFont="1" applyFill="1" applyBorder="1" applyAlignment="1">
      <alignment horizontal="left" vertical="center"/>
      <protection/>
    </xf>
    <xf numFmtId="1" fontId="5" fillId="32" borderId="95" xfId="58" applyNumberFormat="1" applyFont="1" applyFill="1" applyBorder="1" applyAlignment="1">
      <alignment horizontal="left" vertical="center" wrapText="1"/>
      <protection/>
    </xf>
    <xf numFmtId="1" fontId="253" fillId="39" borderId="96" xfId="58" applyNumberFormat="1" applyFont="1" applyFill="1" applyBorder="1" applyAlignment="1">
      <alignment horizontal="left" vertical="center" wrapText="1"/>
      <protection/>
    </xf>
    <xf numFmtId="3" fontId="5" fillId="39" borderId="0" xfId="58" applyNumberFormat="1" applyFont="1" applyFill="1" applyBorder="1" applyAlignment="1">
      <alignment vertical="center"/>
      <protection/>
    </xf>
    <xf numFmtId="3" fontId="5" fillId="39" borderId="11" xfId="58" applyNumberFormat="1" applyFont="1" applyFill="1" applyBorder="1" applyAlignment="1" applyProtection="1">
      <alignment vertical="center"/>
      <protection/>
    </xf>
    <xf numFmtId="3" fontId="5" fillId="39" borderId="0" xfId="58" applyNumberFormat="1" applyFont="1" applyFill="1" applyBorder="1" applyAlignment="1" applyProtection="1">
      <alignment vertical="center"/>
      <protection/>
    </xf>
    <xf numFmtId="181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5" fillId="39" borderId="25" xfId="58" applyNumberFormat="1" applyFont="1" applyFill="1" applyBorder="1" applyAlignment="1">
      <alignment vertical="center"/>
      <protection/>
    </xf>
    <xf numFmtId="3" fontId="5" fillId="39" borderId="97" xfId="58" applyNumberFormat="1" applyFont="1" applyFill="1" applyBorder="1" applyAlignment="1" applyProtection="1">
      <alignment vertical="center"/>
      <protection/>
    </xf>
    <xf numFmtId="3" fontId="5" fillId="39" borderId="25" xfId="58" applyNumberFormat="1" applyFont="1" applyFill="1" applyBorder="1" applyAlignment="1" applyProtection="1">
      <alignment vertical="center"/>
      <protection/>
    </xf>
    <xf numFmtId="0" fontId="260" fillId="49" borderId="49" xfId="66" applyFont="1" applyFill="1" applyBorder="1" applyAlignment="1" applyProtection="1" quotePrefix="1">
      <alignment horizontal="right" vertical="center"/>
      <protection/>
    </xf>
    <xf numFmtId="0" fontId="255" fillId="49" borderId="50" xfId="66" applyFont="1" applyFill="1" applyBorder="1" applyAlignment="1" applyProtection="1">
      <alignment horizontal="right" vertical="center"/>
      <protection/>
    </xf>
    <xf numFmtId="0" fontId="254" fillId="49" borderId="51" xfId="66" applyFont="1" applyFill="1" applyBorder="1" applyAlignment="1" applyProtection="1">
      <alignment horizontal="center" vertical="center" wrapText="1"/>
      <protection/>
    </xf>
    <xf numFmtId="3" fontId="254" fillId="49" borderId="89" xfId="58" applyNumberFormat="1" applyFont="1" applyFill="1" applyBorder="1" applyAlignment="1" applyProtection="1">
      <alignment vertical="center"/>
      <protection/>
    </xf>
    <xf numFmtId="3" fontId="253" fillId="49" borderId="49" xfId="58" applyNumberFormat="1" applyFont="1" applyFill="1" applyBorder="1" applyAlignment="1" applyProtection="1">
      <alignment vertical="center"/>
      <protection/>
    </xf>
    <xf numFmtId="3" fontId="253" fillId="49" borderId="50" xfId="58" applyNumberFormat="1" applyFont="1" applyFill="1" applyBorder="1" applyAlignment="1" applyProtection="1">
      <alignment vertical="center"/>
      <protection/>
    </xf>
    <xf numFmtId="3" fontId="253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13" fillId="51" borderId="98" xfId="58" applyFont="1" applyFill="1" applyBorder="1" applyAlignment="1" applyProtection="1" quotePrefix="1">
      <alignment horizontal="center" vertical="center" wrapText="1"/>
      <protection/>
    </xf>
    <xf numFmtId="1" fontId="13" fillId="39" borderId="23" xfId="58" applyNumberFormat="1" applyFont="1" applyFill="1" applyBorder="1" applyAlignment="1" applyProtection="1">
      <alignment horizontal="center" vertical="center" wrapText="1"/>
      <protection/>
    </xf>
    <xf numFmtId="1" fontId="13" fillId="39" borderId="92" xfId="58" applyNumberFormat="1" applyFont="1" applyFill="1" applyBorder="1" applyAlignment="1" applyProtection="1">
      <alignment horizontal="center" vertical="center" wrapText="1"/>
      <protection/>
    </xf>
    <xf numFmtId="1" fontId="13" fillId="39" borderId="22" xfId="58" applyNumberFormat="1" applyFont="1" applyFill="1" applyBorder="1" applyAlignment="1" applyProtection="1">
      <alignment horizontal="center" vertical="center" wrapText="1"/>
      <protection/>
    </xf>
    <xf numFmtId="0" fontId="51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7" fillId="39" borderId="99" xfId="58" applyNumberFormat="1" applyFont="1" applyFill="1" applyBorder="1" applyAlignment="1" quotePrefix="1">
      <alignment horizontal="center" vertical="center"/>
      <protection/>
    </xf>
    <xf numFmtId="3" fontId="48" fillId="39" borderId="94" xfId="58" applyNumberFormat="1" applyFont="1" applyFill="1" applyBorder="1" applyAlignment="1" quotePrefix="1">
      <alignment horizontal="center" vertical="center"/>
      <protection/>
    </xf>
    <xf numFmtId="3" fontId="48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19" fillId="39" borderId="94" xfId="58" applyNumberFormat="1" applyFont="1" applyFill="1" applyBorder="1" applyAlignment="1" applyProtection="1" quotePrefix="1">
      <alignment horizontal="center" vertical="center"/>
      <protection/>
    </xf>
    <xf numFmtId="3" fontId="19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24" fillId="39" borderId="99" xfId="58" applyNumberFormat="1" applyFont="1" applyFill="1" applyBorder="1" applyAlignment="1" applyProtection="1" quotePrefix="1">
      <alignment horizontal="center" vertical="center"/>
      <protection/>
    </xf>
    <xf numFmtId="178" fontId="5" fillId="39" borderId="0" xfId="58" applyNumberFormat="1" applyFont="1" applyFill="1" applyBorder="1" applyAlignment="1" applyProtection="1" quotePrefix="1">
      <alignment horizontal="center" vertical="center"/>
      <protection/>
    </xf>
    <xf numFmtId="178" fontId="13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5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189" fontId="8" fillId="51" borderId="101" xfId="58" applyNumberFormat="1" applyFont="1" applyFill="1" applyBorder="1" applyAlignment="1" applyProtection="1">
      <alignment horizontal="right" vertical="center"/>
      <protection/>
    </xf>
    <xf numFmtId="178" fontId="5" fillId="39" borderId="0" xfId="58" applyNumberFormat="1" applyFont="1" applyFill="1" applyBorder="1" applyAlignment="1" applyProtection="1">
      <alignment vertical="center"/>
      <protection/>
    </xf>
    <xf numFmtId="178" fontId="13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58" applyNumberFormat="1" applyFont="1" applyFill="1" applyBorder="1" applyAlignment="1" applyProtection="1">
      <alignment horizontal="right" vertical="center"/>
      <protection/>
    </xf>
    <xf numFmtId="189" fontId="5" fillId="42" borderId="49" xfId="58" applyNumberFormat="1" applyFont="1" applyFill="1" applyBorder="1" applyAlignment="1" applyProtection="1">
      <alignment horizontal="right" vertical="center"/>
      <protection/>
    </xf>
    <xf numFmtId="189" fontId="5" fillId="42" borderId="50" xfId="58" applyNumberFormat="1" applyFont="1" applyFill="1" applyBorder="1" applyAlignment="1" applyProtection="1">
      <alignment horizontal="right" vertical="center"/>
      <protection/>
    </xf>
    <xf numFmtId="189" fontId="5" fillId="42" borderId="51" xfId="58" applyNumberFormat="1" applyFont="1" applyFill="1" applyBorder="1" applyAlignment="1" applyProtection="1">
      <alignment horizontal="right" vertical="center"/>
      <protection/>
    </xf>
    <xf numFmtId="189" fontId="8" fillId="51" borderId="89" xfId="58" applyNumberFormat="1" applyFont="1" applyFill="1" applyBorder="1" applyAlignment="1" applyProtection="1">
      <alignment horizontal="right" vertical="center"/>
      <protection/>
    </xf>
    <xf numFmtId="0" fontId="261" fillId="39" borderId="103" xfId="62" applyFont="1" applyFill="1" applyBorder="1" applyProtection="1">
      <alignment/>
      <protection/>
    </xf>
    <xf numFmtId="190" fontId="261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2" fillId="52" borderId="104" xfId="58" applyFont="1" applyFill="1" applyBorder="1" applyAlignment="1" applyProtection="1" quotePrefix="1">
      <alignment vertical="center"/>
      <protection/>
    </xf>
    <xf numFmtId="0" fontId="263" fillId="52" borderId="105" xfId="58" applyFont="1" applyFill="1" applyBorder="1" applyAlignment="1" applyProtection="1">
      <alignment horizontal="center" vertical="center"/>
      <protection/>
    </xf>
    <xf numFmtId="0" fontId="262" fillId="52" borderId="106" xfId="58" applyFont="1" applyFill="1" applyBorder="1" applyAlignment="1" applyProtection="1" quotePrefix="1">
      <alignment horizontal="center" vertical="center" wrapText="1"/>
      <protection/>
    </xf>
    <xf numFmtId="0" fontId="264" fillId="52" borderId="17" xfId="58" applyFont="1" applyFill="1" applyBorder="1" applyAlignment="1" applyProtection="1" quotePrefix="1">
      <alignment horizontal="center" vertical="center"/>
      <protection/>
    </xf>
    <xf numFmtId="0" fontId="264" fillId="52" borderId="12" xfId="58" applyFont="1" applyFill="1" applyBorder="1" applyAlignment="1" applyProtection="1">
      <alignment horizontal="center" vertical="center"/>
      <protection/>
    </xf>
    <xf numFmtId="0" fontId="8" fillId="39" borderId="97" xfId="66" applyFont="1" applyFill="1" applyBorder="1" applyAlignment="1" applyProtection="1">
      <alignment horizontal="center" vertical="center" wrapText="1"/>
      <protection/>
    </xf>
    <xf numFmtId="1" fontId="262" fillId="39" borderId="23" xfId="58" applyNumberFormat="1" applyFont="1" applyFill="1" applyBorder="1" applyAlignment="1" applyProtection="1">
      <alignment horizontal="center" vertical="center" wrapText="1"/>
      <protection/>
    </xf>
    <xf numFmtId="1" fontId="262" fillId="39" borderId="92" xfId="58" applyNumberFormat="1" applyFont="1" applyFill="1" applyBorder="1" applyAlignment="1" applyProtection="1">
      <alignment horizontal="center" vertical="center" wrapText="1"/>
      <protection/>
    </xf>
    <xf numFmtId="1" fontId="262" fillId="39" borderId="22" xfId="58" applyNumberFormat="1" applyFont="1" applyFill="1" applyBorder="1" applyAlignment="1" applyProtection="1">
      <alignment horizontal="center" vertical="center" wrapText="1"/>
      <protection/>
    </xf>
    <xf numFmtId="0" fontId="265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3" fillId="39" borderId="0" xfId="58" applyFont="1" applyFill="1" applyBorder="1" applyAlignment="1" applyProtection="1">
      <alignment horizontal="left" vertical="center" wrapText="1"/>
      <protection/>
    </xf>
    <xf numFmtId="181" fontId="262" fillId="4" borderId="40" xfId="66" applyNumberFormat="1" applyFont="1" applyFill="1" applyBorder="1" applyAlignment="1" quotePrefix="1">
      <alignment horizontal="right" vertical="center"/>
      <protection/>
    </xf>
    <xf numFmtId="3" fontId="262" fillId="4" borderId="61" xfId="58" applyNumberFormat="1" applyFont="1" applyFill="1" applyBorder="1" applyAlignment="1" applyProtection="1">
      <alignment vertical="center"/>
      <protection/>
    </xf>
    <xf numFmtId="3" fontId="263" fillId="4" borderId="17" xfId="58" applyNumberFormat="1" applyFont="1" applyFill="1" applyBorder="1" applyAlignment="1">
      <alignment vertical="center"/>
      <protection/>
    </xf>
    <xf numFmtId="3" fontId="263" fillId="4" borderId="12" xfId="58" applyNumberFormat="1" applyFont="1" applyFill="1" applyBorder="1" applyAlignment="1" applyProtection="1">
      <alignment vertical="center"/>
      <protection/>
    </xf>
    <xf numFmtId="3" fontId="263" fillId="4" borderId="18" xfId="58" applyNumberFormat="1" applyFont="1" applyFill="1" applyBorder="1" applyAlignment="1" applyProtection="1">
      <alignment vertical="center"/>
      <protection/>
    </xf>
    <xf numFmtId="178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8" fontId="241" fillId="53" borderId="30" xfId="58" applyNumberFormat="1" applyFont="1" applyFill="1" applyBorder="1" applyAlignment="1" applyProtection="1">
      <alignment horizontal="center" vertical="center"/>
      <protection/>
    </xf>
    <xf numFmtId="188" fontId="241" fillId="53" borderId="34" xfId="58" applyNumberFormat="1" applyFont="1" applyFill="1" applyBorder="1" applyAlignment="1" applyProtection="1">
      <alignment horizontal="center" vertical="center"/>
      <protection/>
    </xf>
    <xf numFmtId="188" fontId="241" fillId="53" borderId="44" xfId="58" applyNumberFormat="1" applyFont="1" applyFill="1" applyBorder="1" applyAlignment="1" applyProtection="1">
      <alignment horizontal="center" vertical="center"/>
      <protection/>
    </xf>
    <xf numFmtId="3" fontId="263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81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3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5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8" fontId="241" fillId="53" borderId="76" xfId="58" applyNumberFormat="1" applyFont="1" applyFill="1" applyBorder="1" applyAlignment="1" applyProtection="1">
      <alignment horizontal="center" vertical="center"/>
      <protection/>
    </xf>
    <xf numFmtId="181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 locked="0"/>
    </xf>
    <xf numFmtId="3" fontId="5" fillId="39" borderId="77" xfId="58" applyNumberFormat="1" applyFont="1" applyFill="1" applyBorder="1" applyAlignment="1" applyProtection="1">
      <alignment horizontal="right" vertical="center"/>
      <protection locked="0"/>
    </xf>
    <xf numFmtId="188" fontId="241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2" fillId="4" borderId="61" xfId="58" applyNumberFormat="1" applyFont="1" applyFill="1" applyBorder="1" applyAlignment="1" applyProtection="1">
      <alignment horizontal="right" vertical="center"/>
      <protection/>
    </xf>
    <xf numFmtId="3" fontId="263" fillId="4" borderId="17" xfId="58" applyNumberFormat="1" applyFont="1" applyFill="1" applyBorder="1" applyAlignment="1" applyProtection="1">
      <alignment horizontal="right" vertical="center"/>
      <protection/>
    </xf>
    <xf numFmtId="3" fontId="263" fillId="4" borderId="12" xfId="58" applyNumberFormat="1" applyFont="1" applyFill="1" applyBorder="1" applyAlignment="1" applyProtection="1">
      <alignment horizontal="right" vertical="center"/>
      <protection/>
    </xf>
    <xf numFmtId="181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81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3" fillId="4" borderId="17" xfId="58" applyNumberFormat="1" applyFont="1" applyFill="1" applyBorder="1" applyAlignment="1" applyProtection="1">
      <alignment horizontal="right" vertical="center"/>
      <protection locked="0"/>
    </xf>
    <xf numFmtId="3" fontId="263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81" fontId="262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81" fontId="262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81" fontId="262" fillId="4" borderId="20" xfId="66" applyNumberFormat="1" applyFont="1" applyFill="1" applyBorder="1" applyAlignment="1" quotePrefix="1">
      <alignment horizontal="right" vertical="center"/>
      <protection/>
    </xf>
    <xf numFmtId="3" fontId="262" fillId="4" borderId="19" xfId="58" applyNumberFormat="1" applyFont="1" applyFill="1" applyBorder="1" applyAlignment="1" applyProtection="1">
      <alignment vertical="center"/>
      <protection/>
    </xf>
    <xf numFmtId="3" fontId="263" fillId="4" borderId="23" xfId="58" applyNumberFormat="1" applyFont="1" applyFill="1" applyBorder="1" applyAlignment="1" applyProtection="1">
      <alignment vertical="center"/>
      <protection/>
    </xf>
    <xf numFmtId="3" fontId="263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81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81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 locked="0"/>
    </xf>
    <xf numFmtId="3" fontId="5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5" fillId="39" borderId="26" xfId="66" applyFont="1" applyFill="1" applyBorder="1" applyAlignment="1" quotePrefix="1">
      <alignment horizontal="right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8" fontId="233" fillId="45" borderId="62" xfId="58" applyNumberFormat="1" applyFont="1" applyFill="1" applyBorder="1" applyAlignment="1" applyProtection="1">
      <alignment horizontal="center" vertical="center"/>
      <protection/>
    </xf>
    <xf numFmtId="188" fontId="233" fillId="45" borderId="64" xfId="58" applyNumberFormat="1" applyFont="1" applyFill="1" applyBorder="1" applyAlignment="1" applyProtection="1">
      <alignment horizontal="center" vertical="center"/>
      <protection/>
    </xf>
    <xf numFmtId="188" fontId="233" fillId="45" borderId="66" xfId="58" applyNumberFormat="1" applyFont="1" applyFill="1" applyBorder="1" applyAlignment="1" applyProtection="1">
      <alignment horizontal="center" vertical="center"/>
      <protection/>
    </xf>
    <xf numFmtId="178" fontId="8" fillId="39" borderId="26" xfId="66" applyNumberFormat="1" applyFont="1" applyFill="1" applyBorder="1" applyAlignment="1">
      <alignment horizontal="right" vertical="center"/>
      <protection/>
    </xf>
    <xf numFmtId="181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8" fontId="241" fillId="45" borderId="87" xfId="58" applyNumberFormat="1" applyFont="1" applyFill="1" applyBorder="1" applyAlignment="1" applyProtection="1">
      <alignment horizontal="center" vertical="center"/>
      <protection/>
    </xf>
    <xf numFmtId="188" fontId="241" fillId="45" borderId="84" xfId="58" applyNumberFormat="1" applyFont="1" applyFill="1" applyBorder="1" applyAlignment="1" applyProtection="1">
      <alignment horizontal="center" vertical="center"/>
      <protection/>
    </xf>
    <xf numFmtId="188" fontId="241" fillId="53" borderId="88" xfId="58" applyNumberFormat="1" applyFont="1" applyFill="1" applyBorder="1" applyAlignment="1" applyProtection="1">
      <alignment horizontal="center" vertical="center"/>
      <protection/>
    </xf>
    <xf numFmtId="188" fontId="241" fillId="53" borderId="39" xfId="58" applyNumberFormat="1" applyFont="1" applyFill="1" applyBorder="1" applyAlignment="1" applyProtection="1">
      <alignment horizontal="center" vertical="center"/>
      <protection/>
    </xf>
    <xf numFmtId="178" fontId="266" fillId="52" borderId="113" xfId="66" applyNumberFormat="1" applyFont="1" applyFill="1" applyBorder="1" applyAlignment="1">
      <alignment horizontal="right" vertical="center"/>
      <protection/>
    </xf>
    <xf numFmtId="181" fontId="264" fillId="52" borderId="50" xfId="66" applyNumberFormat="1" applyFont="1" applyFill="1" applyBorder="1" applyAlignment="1" quotePrefix="1">
      <alignment horizontal="right" vertical="center"/>
      <protection/>
    </xf>
    <xf numFmtId="0" fontId="262" fillId="52" borderId="114" xfId="66" applyFont="1" applyFill="1" applyBorder="1" applyAlignment="1">
      <alignment horizontal="center" vertical="center" wrapText="1"/>
      <protection/>
    </xf>
    <xf numFmtId="3" fontId="262" fillId="52" borderId="89" xfId="58" applyNumberFormat="1" applyFont="1" applyFill="1" applyBorder="1" applyAlignment="1" applyProtection="1">
      <alignment vertical="center"/>
      <protection/>
    </xf>
    <xf numFmtId="3" fontId="263" fillId="52" borderId="49" xfId="58" applyNumberFormat="1" applyFont="1" applyFill="1" applyBorder="1" applyAlignment="1">
      <alignment vertical="center"/>
      <protection/>
    </xf>
    <xf numFmtId="3" fontId="263" fillId="52" borderId="115" xfId="58" applyNumberFormat="1" applyFont="1" applyFill="1" applyBorder="1" applyAlignment="1">
      <alignment vertical="center"/>
      <protection/>
    </xf>
    <xf numFmtId="3" fontId="263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90" fontId="261" fillId="39" borderId="103" xfId="62" applyNumberFormat="1" applyFont="1" applyFill="1" applyBorder="1" applyProtection="1">
      <alignment/>
      <protection/>
    </xf>
    <xf numFmtId="190" fontId="267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68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69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0" fillId="48" borderId="12" xfId="58" applyFont="1" applyFill="1" applyBorder="1" applyAlignment="1" applyProtection="1">
      <alignment horizontal="center" vertical="center"/>
      <protection locked="0"/>
    </xf>
    <xf numFmtId="3" fontId="270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69" fillId="39" borderId="0" xfId="58" applyFont="1" applyFill="1" applyAlignment="1">
      <alignment vertical="center"/>
      <protection/>
    </xf>
    <xf numFmtId="0" fontId="269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47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13" fillId="39" borderId="0" xfId="58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4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1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72" fillId="32" borderId="12" xfId="58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58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58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32" borderId="13" xfId="0" applyFont="1" applyFill="1" applyBorder="1" applyAlignment="1" applyProtection="1">
      <alignment horizontal="center" vertical="center" wrapText="1"/>
      <protection/>
    </xf>
    <xf numFmtId="0" fontId="74" fillId="32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32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32" borderId="62" xfId="0" applyFont="1" applyFill="1" applyBorder="1" applyAlignment="1" applyProtection="1">
      <alignment horizontal="left"/>
      <protection/>
    </xf>
    <xf numFmtId="1" fontId="46" fillId="32" borderId="62" xfId="0" applyNumberFormat="1" applyFont="1" applyFill="1" applyBorder="1" applyAlignment="1" applyProtection="1">
      <alignment/>
      <protection/>
    </xf>
    <xf numFmtId="3" fontId="75" fillId="32" borderId="62" xfId="0" applyNumberFormat="1" applyFont="1" applyFill="1" applyBorder="1" applyAlignment="1" applyProtection="1">
      <alignment/>
      <protection/>
    </xf>
    <xf numFmtId="3" fontId="75" fillId="32" borderId="29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 horizontal="center"/>
      <protection/>
    </xf>
    <xf numFmtId="0" fontId="28" fillId="32" borderId="64" xfId="0" applyFont="1" applyFill="1" applyBorder="1" applyAlignment="1" applyProtection="1">
      <alignment horizontal="left"/>
      <protection/>
    </xf>
    <xf numFmtId="1" fontId="46" fillId="32" borderId="64" xfId="0" applyNumberFormat="1" applyFont="1" applyFill="1" applyBorder="1" applyAlignment="1" applyProtection="1">
      <alignment/>
      <protection/>
    </xf>
    <xf numFmtId="3" fontId="75" fillId="32" borderId="64" xfId="0" applyNumberFormat="1" applyFont="1" applyFill="1" applyBorder="1" applyAlignment="1" applyProtection="1">
      <alignment/>
      <protection/>
    </xf>
    <xf numFmtId="3" fontId="75" fillId="32" borderId="33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 horizontal="center"/>
      <protection/>
    </xf>
    <xf numFmtId="0" fontId="28" fillId="32" borderId="122" xfId="0" applyFont="1" applyFill="1" applyBorder="1" applyAlignment="1" applyProtection="1">
      <alignment horizontal="left"/>
      <protection/>
    </xf>
    <xf numFmtId="1" fontId="46" fillId="32" borderId="63" xfId="0" applyNumberFormat="1" applyFont="1" applyFill="1" applyBorder="1" applyAlignment="1" applyProtection="1">
      <alignment/>
      <protection/>
    </xf>
    <xf numFmtId="3" fontId="75" fillId="32" borderId="63" xfId="0" applyNumberFormat="1" applyFont="1" applyFill="1" applyBorder="1" applyAlignment="1" applyProtection="1">
      <alignment/>
      <protection/>
    </xf>
    <xf numFmtId="3" fontId="75" fillId="32" borderId="42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Alignment="1" applyProtection="1">
      <alignment/>
      <protection/>
    </xf>
    <xf numFmtId="178" fontId="28" fillId="39" borderId="0" xfId="0" applyNumberFormat="1" applyFont="1" applyFill="1" applyAlignment="1" applyProtection="1">
      <alignment/>
      <protection/>
    </xf>
    <xf numFmtId="178" fontId="28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3" fillId="5" borderId="50" xfId="58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8" fillId="39" borderId="129" xfId="42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8" fillId="32" borderId="95" xfId="0" applyNumberFormat="1" applyFont="1" applyFill="1" applyBorder="1" applyAlignment="1" applyProtection="1">
      <alignment/>
      <protection/>
    </xf>
    <xf numFmtId="189" fontId="28" fillId="32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3" fillId="58" borderId="40" xfId="62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9" fontId="274" fillId="39" borderId="25" xfId="0" applyNumberFormat="1" applyFont="1" applyFill="1" applyBorder="1" applyAlignment="1" applyProtection="1" quotePrefix="1">
      <alignment/>
      <protection/>
    </xf>
    <xf numFmtId="189" fontId="275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8" fillId="32" borderId="49" xfId="0" applyNumberFormat="1" applyFont="1" applyFill="1" applyBorder="1" applyAlignment="1" applyProtection="1">
      <alignment horizontal="right"/>
      <protection/>
    </xf>
    <xf numFmtId="189" fontId="28" fillId="32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8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8" fillId="53" borderId="64" xfId="0" applyNumberFormat="1" applyFont="1" applyFill="1" applyBorder="1" applyAlignment="1" applyProtection="1">
      <alignment/>
      <protection/>
    </xf>
    <xf numFmtId="178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8" fontId="28" fillId="0" borderId="47" xfId="0" applyNumberFormat="1" applyFont="1" applyBorder="1" applyAlignment="1" applyProtection="1">
      <alignment/>
      <protection/>
    </xf>
    <xf numFmtId="178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9" fontId="274" fillId="39" borderId="105" xfId="0" applyNumberFormat="1" applyFont="1" applyFill="1" applyBorder="1" applyAlignment="1" applyProtection="1" quotePrefix="1">
      <alignment/>
      <protection/>
    </xf>
    <xf numFmtId="189" fontId="275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32" borderId="0" xfId="61" applyFont="1" applyFill="1" applyBorder="1" applyProtection="1">
      <alignment/>
      <protection/>
    </xf>
    <xf numFmtId="0" fontId="240" fillId="32" borderId="0" xfId="58" applyFont="1" applyFill="1" applyAlignment="1" applyProtection="1" quotePrefix="1">
      <alignment vertical="center"/>
      <protection/>
    </xf>
    <xf numFmtId="0" fontId="36" fillId="32" borderId="0" xfId="61" applyFont="1" applyFill="1" applyProtection="1">
      <alignment/>
      <protection/>
    </xf>
    <xf numFmtId="0" fontId="276" fillId="32" borderId="0" xfId="64" applyFont="1" applyFill="1" applyProtection="1">
      <alignment/>
      <protection/>
    </xf>
    <xf numFmtId="0" fontId="239" fillId="32" borderId="0" xfId="61" applyFont="1" applyFill="1" applyAlignment="1" applyProtection="1">
      <alignment horizontal="center" vertical="center"/>
      <protection/>
    </xf>
    <xf numFmtId="0" fontId="277" fillId="32" borderId="0" xfId="70" applyFont="1" applyFill="1" applyBorder="1" applyAlignment="1" applyProtection="1">
      <alignment horizontal="left"/>
      <protection/>
    </xf>
    <xf numFmtId="0" fontId="240" fillId="60" borderId="0" xfId="70" applyFont="1" applyFill="1" applyAlignment="1" applyProtection="1">
      <alignment horizontal="left"/>
      <protection/>
    </xf>
    <xf numFmtId="0" fontId="37" fillId="32" borderId="0" xfId="61" applyFont="1" applyFill="1" applyBorder="1" applyProtection="1">
      <alignment/>
      <protection/>
    </xf>
    <xf numFmtId="0" fontId="238" fillId="32" borderId="0" xfId="0" applyNumberFormat="1" applyFont="1" applyFill="1" applyBorder="1" applyAlignment="1" applyProtection="1">
      <alignment horizontal="left"/>
      <protection/>
    </xf>
    <xf numFmtId="0" fontId="239" fillId="32" borderId="0" xfId="61" applyNumberFormat="1" applyFont="1" applyFill="1" applyAlignment="1" applyProtection="1">
      <alignment horizontal="center" vertical="center"/>
      <protection/>
    </xf>
    <xf numFmtId="0" fontId="37" fillId="32" borderId="0" xfId="61" applyNumberFormat="1" applyFont="1" applyFill="1" applyBorder="1" applyProtection="1">
      <alignment/>
      <protection/>
    </xf>
    <xf numFmtId="0" fontId="28" fillId="55" borderId="0" xfId="61" applyFont="1" applyFill="1" applyBorder="1" applyProtection="1">
      <alignment/>
      <protection/>
    </xf>
    <xf numFmtId="0" fontId="36" fillId="55" borderId="0" xfId="61" applyFont="1" applyFill="1" applyBorder="1" applyProtection="1">
      <alignment/>
      <protection/>
    </xf>
    <xf numFmtId="0" fontId="37" fillId="32" borderId="0" xfId="61" applyFont="1" applyFill="1" applyAlignment="1" applyProtection="1">
      <alignment horizontal="right"/>
      <protection/>
    </xf>
    <xf numFmtId="187" fontId="278" fillId="39" borderId="12" xfId="64" applyNumberFormat="1" applyFont="1" applyFill="1" applyBorder="1" applyAlignment="1" applyProtection="1">
      <alignment horizontal="center" vertical="center"/>
      <protection/>
    </xf>
    <xf numFmtId="186" fontId="270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Font="1" applyFill="1" applyBorder="1" applyAlignment="1" applyProtection="1">
      <alignment horizontal="center"/>
      <protection/>
    </xf>
    <xf numFmtId="0" fontId="25" fillId="32" borderId="0" xfId="64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2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NumberFormat="1" applyFont="1" applyFill="1" applyProtection="1">
      <alignment/>
      <protection/>
    </xf>
    <xf numFmtId="0" fontId="25" fillId="55" borderId="0" xfId="64" applyFont="1" applyFill="1" applyProtection="1">
      <alignment/>
      <protection/>
    </xf>
    <xf numFmtId="0" fontId="5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Alignment="1" applyProtection="1" quotePrefix="1">
      <alignment horizontal="left"/>
      <protection/>
    </xf>
    <xf numFmtId="0" fontId="37" fillId="32" borderId="0" xfId="61" applyNumberFormat="1" applyFont="1" applyFill="1" applyAlignment="1" applyProtection="1" quotePrefix="1">
      <alignment horizontal="left"/>
      <protection/>
    </xf>
    <xf numFmtId="0" fontId="270" fillId="32" borderId="0" xfId="58" applyFont="1" applyFill="1" applyBorder="1" applyAlignment="1" applyProtection="1" quotePrefix="1">
      <alignment/>
      <protection/>
    </xf>
    <xf numFmtId="0" fontId="279" fillId="32" borderId="0" xfId="61" applyFont="1" applyFill="1" applyBorder="1" applyAlignment="1" applyProtection="1">
      <alignment horizontal="right"/>
      <protection/>
    </xf>
    <xf numFmtId="0" fontId="270" fillId="32" borderId="0" xfId="64" applyFont="1" applyFill="1" applyBorder="1" applyAlignment="1" applyProtection="1">
      <alignment horizontal="right"/>
      <protection/>
    </xf>
    <xf numFmtId="186" fontId="280" fillId="39" borderId="12" xfId="70" applyNumberFormat="1" applyFont="1" applyFill="1" applyBorder="1" applyAlignment="1" applyProtection="1">
      <alignment horizontal="center" vertical="center"/>
      <protection/>
    </xf>
    <xf numFmtId="0" fontId="278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1" fillId="32" borderId="0" xfId="64" applyFont="1" applyFill="1" applyBorder="1" applyAlignment="1" applyProtection="1">
      <alignment horizontal="center"/>
      <protection/>
    </xf>
    <xf numFmtId="189" fontId="240" fillId="32" borderId="0" xfId="71" applyNumberFormat="1" applyFont="1" applyFill="1" applyBorder="1" applyAlignment="1" applyProtection="1">
      <alignment/>
      <protection/>
    </xf>
    <xf numFmtId="38" fontId="240" fillId="32" borderId="0" xfId="71" applyNumberFormat="1" applyFont="1" applyFill="1" applyBorder="1" applyProtection="1">
      <alignment/>
      <protection/>
    </xf>
    <xf numFmtId="0" fontId="240" fillId="32" borderId="0" xfId="71" applyNumberFormat="1" applyFont="1" applyFill="1" applyAlignment="1" applyProtection="1">
      <alignment/>
      <protection/>
    </xf>
    <xf numFmtId="0" fontId="279" fillId="32" borderId="0" xfId="61" applyFont="1" applyFill="1" applyBorder="1" applyAlignment="1" applyProtection="1" quotePrefix="1">
      <alignment horizontal="left"/>
      <protection/>
    </xf>
    <xf numFmtId="0" fontId="282" fillId="32" borderId="0" xfId="61" applyFont="1" applyFill="1" applyBorder="1" applyAlignment="1" applyProtection="1">
      <alignment/>
      <protection/>
    </xf>
    <xf numFmtId="179" fontId="283" fillId="39" borderId="12" xfId="58" applyNumberFormat="1" applyFont="1" applyFill="1" applyBorder="1" applyAlignment="1" applyProtection="1">
      <alignment horizontal="center" vertical="center"/>
      <protection/>
    </xf>
    <xf numFmtId="0" fontId="284" fillId="58" borderId="0" xfId="61" applyFont="1" applyFill="1" applyAlignment="1" applyProtection="1" quotePrefix="1">
      <alignment horizontal="center"/>
      <protection/>
    </xf>
    <xf numFmtId="179" fontId="84" fillId="39" borderId="12" xfId="58" applyNumberFormat="1" applyFont="1" applyFill="1" applyBorder="1" applyAlignment="1" applyProtection="1">
      <alignment horizontal="center" vertical="center"/>
      <protection/>
    </xf>
    <xf numFmtId="0" fontId="28" fillId="32" borderId="0" xfId="61" applyNumberFormat="1" applyFont="1" applyFill="1" applyBorder="1" applyProtection="1">
      <alignment/>
      <protection/>
    </xf>
    <xf numFmtId="0" fontId="28" fillId="32" borderId="0" xfId="61" applyFont="1" applyFill="1" applyBorder="1" applyProtection="1">
      <alignment/>
      <protection/>
    </xf>
    <xf numFmtId="0" fontId="46" fillId="32" borderId="56" xfId="61" applyFont="1" applyFill="1" applyBorder="1" applyProtection="1">
      <alignment/>
      <protection/>
    </xf>
    <xf numFmtId="178" fontId="46" fillId="32" borderId="0" xfId="61" applyNumberFormat="1" applyFont="1" applyFill="1" applyBorder="1" applyProtection="1">
      <alignment/>
      <protection/>
    </xf>
    <xf numFmtId="0" fontId="46" fillId="32" borderId="56" xfId="61" applyNumberFormat="1" applyFont="1" applyFill="1" applyBorder="1" applyProtection="1">
      <alignment/>
      <protection/>
    </xf>
    <xf numFmtId="178" fontId="46" fillId="32" borderId="0" xfId="61" applyNumberFormat="1" applyFont="1" applyFill="1" applyBorder="1" applyAlignment="1" applyProtection="1">
      <alignment horizontal="left"/>
      <protection/>
    </xf>
    <xf numFmtId="195" fontId="46" fillId="39" borderId="104" xfId="61" applyNumberFormat="1" applyFont="1" applyFill="1" applyBorder="1" applyAlignment="1" applyProtection="1" quotePrefix="1">
      <alignment horizontal="center"/>
      <protection/>
    </xf>
    <xf numFmtId="195" fontId="46" fillId="39" borderId="105" xfId="61" applyNumberFormat="1" applyFont="1" applyFill="1" applyBorder="1" applyAlignment="1" applyProtection="1" quotePrefix="1">
      <alignment horizontal="center"/>
      <protection/>
    </xf>
    <xf numFmtId="195" fontId="46" fillId="39" borderId="106" xfId="61" applyNumberFormat="1" applyFont="1" applyFill="1" applyBorder="1" applyAlignment="1" applyProtection="1" quotePrefix="1">
      <alignment horizontal="center"/>
      <protection/>
    </xf>
    <xf numFmtId="195" fontId="285" fillId="42" borderId="126" xfId="61" applyNumberFormat="1" applyFont="1" applyFill="1" applyBorder="1" applyAlignment="1" applyProtection="1" quotePrefix="1">
      <alignment horizontal="center" wrapText="1"/>
      <protection/>
    </xf>
    <xf numFmtId="195" fontId="286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87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37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88" fillId="62" borderId="126" xfId="61" applyNumberFormat="1" applyFont="1" applyFill="1" applyBorder="1" applyAlignment="1" applyProtection="1" quotePrefix="1">
      <alignment horizontal="center" wrapText="1"/>
      <protection/>
    </xf>
    <xf numFmtId="195" fontId="46" fillId="39" borderId="136" xfId="61" applyNumberFormat="1" applyFont="1" applyFill="1" applyBorder="1" applyAlignment="1" applyProtection="1" quotePrefix="1">
      <alignment horizontal="center" wrapText="1"/>
      <protection/>
    </xf>
    <xf numFmtId="178" fontId="46" fillId="32" borderId="26" xfId="61" applyNumberFormat="1" applyFont="1" applyFill="1" applyBorder="1" applyAlignment="1" applyProtection="1">
      <alignment horizontal="center" vertical="center" wrapText="1"/>
      <protection/>
    </xf>
    <xf numFmtId="0" fontId="74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26" xfId="61" applyNumberFormat="1" applyFont="1" applyFill="1" applyBorder="1" applyAlignment="1" applyProtection="1" quotePrefix="1">
      <alignment horizontal="center" wrapText="1"/>
      <protection/>
    </xf>
    <xf numFmtId="0" fontId="47" fillId="39" borderId="131" xfId="61" applyFont="1" applyFill="1" applyBorder="1" applyAlignment="1" applyProtection="1" quotePrefix="1">
      <alignment horizontal="left" vertical="top"/>
      <protection/>
    </xf>
    <xf numFmtId="0" fontId="47" fillId="39" borderId="56" xfId="61" applyFont="1" applyFill="1" applyBorder="1" applyAlignment="1" applyProtection="1" quotePrefix="1">
      <alignment horizontal="center" vertical="top"/>
      <protection/>
    </xf>
    <xf numFmtId="0" fontId="47" fillId="39" borderId="57" xfId="61" applyFont="1" applyFill="1" applyBorder="1" applyAlignment="1" applyProtection="1" quotePrefix="1">
      <alignment horizontal="center" vertical="top"/>
      <protection/>
    </xf>
    <xf numFmtId="196" fontId="285" fillId="42" borderId="132" xfId="61" applyNumberFormat="1" applyFont="1" applyFill="1" applyBorder="1" applyAlignment="1" applyProtection="1" quotePrefix="1">
      <alignment horizontal="center"/>
      <protection/>
    </xf>
    <xf numFmtId="179" fontId="289" fillId="42" borderId="132" xfId="61" applyNumberFormat="1" applyFont="1" applyFill="1" applyBorder="1" applyAlignment="1" applyProtection="1" quotePrefix="1">
      <alignment horizontal="center"/>
      <protection/>
    </xf>
    <xf numFmtId="196" fontId="239" fillId="61" borderId="132" xfId="61" applyNumberFormat="1" applyFont="1" applyFill="1" applyBorder="1" applyAlignment="1" applyProtection="1" quotePrefix="1">
      <alignment horizontal="center"/>
      <protection/>
    </xf>
    <xf numFmtId="179" fontId="237" fillId="61" borderId="132" xfId="61" applyNumberFormat="1" applyFont="1" applyFill="1" applyBorder="1" applyAlignment="1" applyProtection="1" quotePrefix="1">
      <alignment horizontal="center"/>
      <protection/>
    </xf>
    <xf numFmtId="179" fontId="37" fillId="32" borderId="0" xfId="61" applyNumberFormat="1" applyFont="1" applyFill="1" applyAlignment="1" applyProtection="1">
      <alignment horizontal="right"/>
      <protection/>
    </xf>
    <xf numFmtId="179" fontId="288" fillId="62" borderId="132" xfId="61" applyNumberFormat="1" applyFont="1" applyFill="1" applyBorder="1" applyAlignment="1" applyProtection="1" quotePrefix="1">
      <alignment horizontal="center"/>
      <protection/>
    </xf>
    <xf numFmtId="179" fontId="46" fillId="39" borderId="137" xfId="61" applyNumberFormat="1" applyFont="1" applyFill="1" applyBorder="1" applyAlignment="1" applyProtection="1" quotePrefix="1">
      <alignment horizontal="center"/>
      <protection/>
    </xf>
    <xf numFmtId="0" fontId="46" fillId="32" borderId="26" xfId="61" applyFont="1" applyFill="1" applyBorder="1" applyAlignment="1" applyProtection="1">
      <alignment horizontal="center"/>
      <protection/>
    </xf>
    <xf numFmtId="196" fontId="28" fillId="39" borderId="132" xfId="61" applyNumberFormat="1" applyFont="1" applyFill="1" applyBorder="1" applyAlignment="1" applyProtection="1" quotePrefix="1">
      <alignment horizontal="center"/>
      <protection/>
    </xf>
    <xf numFmtId="0" fontId="28" fillId="32" borderId="0" xfId="61" applyFont="1" applyFill="1" applyProtection="1">
      <alignment/>
      <protection/>
    </xf>
    <xf numFmtId="0" fontId="28" fillId="39" borderId="20" xfId="61" applyFont="1" applyFill="1" applyBorder="1" applyAlignment="1" applyProtection="1">
      <alignment horizontal="left"/>
      <protection/>
    </xf>
    <xf numFmtId="0" fontId="28" fillId="39" borderId="0" xfId="61" applyFont="1" applyFill="1" applyBorder="1" applyAlignment="1" applyProtection="1">
      <alignment horizontal="center"/>
      <protection/>
    </xf>
    <xf numFmtId="0" fontId="28" fillId="39" borderId="11" xfId="61" applyFont="1" applyFill="1" applyBorder="1" applyAlignment="1" applyProtection="1">
      <alignment horizontal="center"/>
      <protection/>
    </xf>
    <xf numFmtId="0" fontId="28" fillId="39" borderId="61" xfId="61" applyFont="1" applyFill="1" applyBorder="1" applyAlignment="1" applyProtection="1" quotePrefix="1">
      <alignment horizontal="center"/>
      <protection/>
    </xf>
    <xf numFmtId="0" fontId="46" fillId="39" borderId="61" xfId="61" applyFont="1" applyFill="1" applyBorder="1" applyAlignment="1" applyProtection="1" quotePrefix="1">
      <alignment horizontal="center"/>
      <protection/>
    </xf>
    <xf numFmtId="0" fontId="46" fillId="39" borderId="138" xfId="61" applyFont="1" applyFill="1" applyBorder="1" applyAlignment="1" applyProtection="1" quotePrefix="1">
      <alignment horizontal="center"/>
      <protection/>
    </xf>
    <xf numFmtId="0" fontId="36" fillId="32" borderId="26" xfId="61" applyFont="1" applyFill="1" applyBorder="1" applyProtection="1">
      <alignment/>
      <protection/>
    </xf>
    <xf numFmtId="0" fontId="28" fillId="39" borderId="61" xfId="61" applyNumberFormat="1" applyFont="1" applyFill="1" applyBorder="1" applyAlignment="1" applyProtection="1" quotePrefix="1">
      <alignment horizontal="center"/>
      <protection/>
    </xf>
    <xf numFmtId="0" fontId="46" fillId="39" borderId="61" xfId="61" applyNumberFormat="1" applyFont="1" applyFill="1" applyBorder="1" applyAlignment="1" applyProtection="1" quotePrefix="1">
      <alignment horizontal="center"/>
      <protection/>
    </xf>
    <xf numFmtId="0" fontId="62" fillId="39" borderId="40" xfId="61" applyFont="1" applyFill="1" applyBorder="1" applyAlignment="1" applyProtection="1" quotePrefix="1">
      <alignment horizontal="left"/>
      <protection/>
    </xf>
    <xf numFmtId="0" fontId="62" fillId="39" borderId="25" xfId="61" applyFont="1" applyFill="1" applyBorder="1" applyAlignment="1" applyProtection="1" quotePrefix="1">
      <alignment horizontal="left"/>
      <protection/>
    </xf>
    <xf numFmtId="0" fontId="62" fillId="39" borderId="97" xfId="61" applyFont="1" applyFill="1" applyBorder="1" applyAlignment="1" applyProtection="1" quotePrefix="1">
      <alignment horizontal="left"/>
      <protection/>
    </xf>
    <xf numFmtId="0" fontId="290" fillId="32" borderId="0" xfId="61" applyFont="1" applyFill="1" applyBorder="1" applyProtection="1">
      <alignment/>
      <protection/>
    </xf>
    <xf numFmtId="38" fontId="45" fillId="39" borderId="26" xfId="71" applyNumberFormat="1" applyFont="1" applyFill="1" applyBorder="1" applyAlignment="1" applyProtection="1">
      <alignment/>
      <protection/>
    </xf>
    <xf numFmtId="38" fontId="45" fillId="39" borderId="0" xfId="71" applyNumberFormat="1" applyFont="1" applyFill="1" applyBorder="1" applyAlignment="1" applyProtection="1">
      <alignment/>
      <protection/>
    </xf>
    <xf numFmtId="38" fontId="45" fillId="39" borderId="11" xfId="71" applyNumberFormat="1" applyFont="1" applyFill="1" applyBorder="1" applyAlignment="1" applyProtection="1">
      <alignment/>
      <protection/>
    </xf>
    <xf numFmtId="197" fontId="28" fillId="39" borderId="99" xfId="61" applyNumberFormat="1" applyFont="1" applyFill="1" applyBorder="1" applyAlignment="1" applyProtection="1">
      <alignment/>
      <protection/>
    </xf>
    <xf numFmtId="197" fontId="46" fillId="39" borderId="99" xfId="61" applyNumberFormat="1" applyFont="1" applyFill="1" applyBorder="1" applyAlignment="1" applyProtection="1">
      <alignment/>
      <protection/>
    </xf>
    <xf numFmtId="197" fontId="37" fillId="32" borderId="0" xfId="61" applyNumberFormat="1" applyFont="1" applyFill="1" applyAlignment="1" applyProtection="1">
      <alignment horizontal="right"/>
      <protection/>
    </xf>
    <xf numFmtId="197" fontId="28" fillId="39" borderId="139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7" fontId="28" fillId="39" borderId="82" xfId="61" applyNumberFormat="1" applyFont="1" applyFill="1" applyBorder="1" applyAlignment="1" applyProtection="1">
      <alignment/>
      <protection/>
    </xf>
    <xf numFmtId="197" fontId="46" fillId="39" borderId="82" xfId="61" applyNumberFormat="1" applyFont="1" applyFill="1" applyBorder="1" applyAlignment="1" applyProtection="1">
      <alignment/>
      <protection/>
    </xf>
    <xf numFmtId="197" fontId="28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7" fontId="28" fillId="39" borderId="129" xfId="61" applyNumberFormat="1" applyFont="1" applyFill="1" applyBorder="1" applyAlignment="1" applyProtection="1">
      <alignment/>
      <protection/>
    </xf>
    <xf numFmtId="197" fontId="46" fillId="39" borderId="129" xfId="61" applyNumberFormat="1" applyFont="1" applyFill="1" applyBorder="1" applyAlignment="1" applyProtection="1">
      <alignment/>
      <protection/>
    </xf>
    <xf numFmtId="197" fontId="46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7" fontId="28" fillId="39" borderId="64" xfId="61" applyNumberFormat="1" applyFont="1" applyFill="1" applyBorder="1" applyAlignment="1" applyProtection="1">
      <alignment/>
      <protection/>
    </xf>
    <xf numFmtId="197" fontId="46" fillId="39" borderId="64" xfId="61" applyNumberFormat="1" applyFont="1" applyFill="1" applyBorder="1" applyAlignment="1" applyProtection="1">
      <alignment/>
      <protection/>
    </xf>
    <xf numFmtId="197" fontId="46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7" fontId="28" fillId="39" borderId="66" xfId="61" applyNumberFormat="1" applyFont="1" applyFill="1" applyBorder="1" applyAlignment="1" applyProtection="1">
      <alignment/>
      <protection/>
    </xf>
    <xf numFmtId="197" fontId="46" fillId="39" borderId="66" xfId="61" applyNumberFormat="1" applyFont="1" applyFill="1" applyBorder="1" applyAlignment="1" applyProtection="1">
      <alignment/>
      <protection/>
    </xf>
    <xf numFmtId="197" fontId="46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7" xfId="71" applyNumberFormat="1" applyFont="1" applyFill="1" applyBorder="1" applyAlignment="1" applyProtection="1">
      <alignment/>
      <protection/>
    </xf>
    <xf numFmtId="197" fontId="28" fillId="32" borderId="61" xfId="61" applyNumberFormat="1" applyFont="1" applyFill="1" applyBorder="1" applyAlignment="1" applyProtection="1">
      <alignment/>
      <protection/>
    </xf>
    <xf numFmtId="197" fontId="46" fillId="32" borderId="61" xfId="61" applyNumberFormat="1" applyFont="1" applyFill="1" applyBorder="1" applyAlignment="1" applyProtection="1">
      <alignment/>
      <protection/>
    </xf>
    <xf numFmtId="197" fontId="46" fillId="32" borderId="138" xfId="61" applyNumberFormat="1" applyFont="1" applyFill="1" applyBorder="1" applyAlignment="1" applyProtection="1">
      <alignment/>
      <protection/>
    </xf>
    <xf numFmtId="197" fontId="46" fillId="39" borderId="139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left"/>
      <protection/>
    </xf>
    <xf numFmtId="0" fontId="28" fillId="39" borderId="59" xfId="61" applyFont="1" applyFill="1" applyBorder="1" applyAlignment="1" applyProtection="1">
      <alignment horizontal="left"/>
      <protection/>
    </xf>
    <xf numFmtId="0" fontId="28" fillId="39" borderId="60" xfId="61" applyFont="1" applyFill="1" applyBorder="1" applyAlignment="1" applyProtection="1">
      <alignment horizontal="left"/>
      <protection/>
    </xf>
    <xf numFmtId="197" fontId="46" fillId="39" borderId="140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center"/>
      <protection/>
    </xf>
    <xf numFmtId="0" fontId="28" fillId="39" borderId="28" xfId="61" applyFont="1" applyFill="1" applyBorder="1" applyAlignment="1" applyProtection="1">
      <alignment horizontal="center"/>
      <protection/>
    </xf>
    <xf numFmtId="0" fontId="28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7" fontId="28" fillId="45" borderId="99" xfId="61" applyNumberFormat="1" applyFont="1" applyFill="1" applyBorder="1" applyAlignment="1" applyProtection="1">
      <alignment/>
      <protection/>
    </xf>
    <xf numFmtId="197" fontId="46" fillId="45" borderId="99" xfId="61" applyNumberFormat="1" applyFont="1" applyFill="1" applyBorder="1" applyAlignment="1" applyProtection="1">
      <alignment/>
      <protection/>
    </xf>
    <xf numFmtId="197" fontId="46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7" fontId="28" fillId="45" borderId="129" xfId="61" applyNumberFormat="1" applyFont="1" applyFill="1" applyBorder="1" applyAlignment="1" applyProtection="1">
      <alignment/>
      <protection/>
    </xf>
    <xf numFmtId="197" fontId="46" fillId="45" borderId="129" xfId="61" applyNumberFormat="1" applyFont="1" applyFill="1" applyBorder="1" applyAlignment="1" applyProtection="1">
      <alignment/>
      <protection/>
    </xf>
    <xf numFmtId="197" fontId="46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7" fontId="28" fillId="45" borderId="64" xfId="61" applyNumberFormat="1" applyFont="1" applyFill="1" applyBorder="1" applyAlignment="1" applyProtection="1">
      <alignment/>
      <protection/>
    </xf>
    <xf numFmtId="197" fontId="46" fillId="45" borderId="64" xfId="61" applyNumberFormat="1" applyFont="1" applyFill="1" applyBorder="1" applyAlignment="1" applyProtection="1">
      <alignment/>
      <protection/>
    </xf>
    <xf numFmtId="197" fontId="46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7" fontId="28" fillId="45" borderId="66" xfId="61" applyNumberFormat="1" applyFont="1" applyFill="1" applyBorder="1" applyAlignment="1" applyProtection="1">
      <alignment/>
      <protection/>
    </xf>
    <xf numFmtId="197" fontId="46" fillId="45" borderId="66" xfId="61" applyNumberFormat="1" applyFont="1" applyFill="1" applyBorder="1" applyAlignment="1" applyProtection="1">
      <alignment/>
      <protection/>
    </xf>
    <xf numFmtId="197" fontId="46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7" fontId="74" fillId="45" borderId="62" xfId="61" applyNumberFormat="1" applyFont="1" applyFill="1" applyBorder="1" applyAlignment="1" applyProtection="1">
      <alignment/>
      <protection/>
    </xf>
    <xf numFmtId="197" fontId="78" fillId="45" borderId="62" xfId="61" applyNumberFormat="1" applyFont="1" applyFill="1" applyBorder="1" applyAlignment="1" applyProtection="1">
      <alignment/>
      <protection/>
    </xf>
    <xf numFmtId="197" fontId="78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7" fontId="74" fillId="45" borderId="64" xfId="61" applyNumberFormat="1" applyFont="1" applyFill="1" applyBorder="1" applyAlignment="1" applyProtection="1">
      <alignment/>
      <protection/>
    </xf>
    <xf numFmtId="197" fontId="78" fillId="45" borderId="64" xfId="61" applyNumberFormat="1" applyFont="1" applyFill="1" applyBorder="1" applyAlignment="1" applyProtection="1">
      <alignment/>
      <protection/>
    </xf>
    <xf numFmtId="197" fontId="78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7" fontId="74" fillId="45" borderId="63" xfId="61" applyNumberFormat="1" applyFont="1" applyFill="1" applyBorder="1" applyAlignment="1" applyProtection="1">
      <alignment/>
      <protection/>
    </xf>
    <xf numFmtId="197" fontId="78" fillId="45" borderId="63" xfId="61" applyNumberFormat="1" applyFont="1" applyFill="1" applyBorder="1" applyAlignment="1" applyProtection="1">
      <alignment/>
      <protection/>
    </xf>
    <xf numFmtId="197" fontId="78" fillId="45" borderId="149" xfId="61" applyNumberFormat="1" applyFont="1" applyFill="1" applyBorder="1" applyAlignment="1" applyProtection="1">
      <alignment/>
      <protection/>
    </xf>
    <xf numFmtId="0" fontId="28" fillId="39" borderId="40" xfId="61" applyFont="1" applyFill="1" applyBorder="1" applyAlignment="1" applyProtection="1">
      <alignment horizontal="left"/>
      <protection/>
    </xf>
    <xf numFmtId="0" fontId="28" fillId="39" borderId="25" xfId="61" applyFont="1" applyFill="1" applyBorder="1" applyAlignment="1" applyProtection="1">
      <alignment horizontal="left"/>
      <protection/>
    </xf>
    <xf numFmtId="0" fontId="28" fillId="39" borderId="11" xfId="61" applyFont="1" applyFill="1" applyBorder="1" applyAlignment="1" applyProtection="1">
      <alignment horizontal="left"/>
      <protection/>
    </xf>
    <xf numFmtId="0" fontId="28" fillId="39" borderId="40" xfId="61" applyFont="1" applyFill="1" applyBorder="1" applyAlignment="1" applyProtection="1">
      <alignment horizontal="center"/>
      <protection/>
    </xf>
    <xf numFmtId="0" fontId="28" fillId="39" borderId="25" xfId="61" applyFont="1" applyFill="1" applyBorder="1" applyAlignment="1" applyProtection="1">
      <alignment horizontal="center"/>
      <protection/>
    </xf>
    <xf numFmtId="0" fontId="28" fillId="39" borderId="97" xfId="61" applyFont="1" applyFill="1" applyBorder="1" applyAlignment="1" applyProtection="1">
      <alignment horizontal="center"/>
      <protection/>
    </xf>
    <xf numFmtId="0" fontId="28" fillId="39" borderId="58" xfId="61" applyFont="1" applyFill="1" applyBorder="1" applyAlignment="1" applyProtection="1">
      <alignment horizontal="left"/>
      <protection/>
    </xf>
    <xf numFmtId="0" fontId="28" fillId="39" borderId="58" xfId="61" applyFont="1" applyFill="1" applyBorder="1" applyAlignment="1" applyProtection="1">
      <alignment horizontal="center"/>
      <protection/>
    </xf>
    <xf numFmtId="0" fontId="28" fillId="39" borderId="59" xfId="61" applyFont="1" applyFill="1" applyBorder="1" applyAlignment="1" applyProtection="1">
      <alignment horizontal="center"/>
      <protection/>
    </xf>
    <xf numFmtId="0" fontId="28" fillId="39" borderId="60" xfId="6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left"/>
      <protection/>
    </xf>
    <xf numFmtId="0" fontId="46" fillId="42" borderId="151" xfId="61" applyFont="1" applyFill="1" applyBorder="1" applyAlignment="1" applyProtection="1">
      <alignment horizontal="left"/>
      <protection/>
    </xf>
    <xf numFmtId="0" fontId="46" fillId="42" borderId="152" xfId="61" applyFont="1" applyFill="1" applyBorder="1" applyAlignment="1" applyProtection="1">
      <alignment horizontal="left"/>
      <protection/>
    </xf>
    <xf numFmtId="197" fontId="28" fillId="42" borderId="130" xfId="61" applyNumberFormat="1" applyFont="1" applyFill="1" applyBorder="1" applyAlignment="1" applyProtection="1">
      <alignment/>
      <protection/>
    </xf>
    <xf numFmtId="197" fontId="46" fillId="42" borderId="130" xfId="61" applyNumberFormat="1" applyFont="1" applyFill="1" applyBorder="1" applyAlignment="1" applyProtection="1">
      <alignment/>
      <protection/>
    </xf>
    <xf numFmtId="197" fontId="46" fillId="42" borderId="153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/>
      <protection/>
    </xf>
    <xf numFmtId="0" fontId="37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7" xfId="71" applyNumberFormat="1" applyFont="1" applyFill="1" applyBorder="1" applyAlignment="1" applyProtection="1">
      <alignment/>
      <protection/>
    </xf>
    <xf numFmtId="197" fontId="28" fillId="48" borderId="61" xfId="61" applyNumberFormat="1" applyFont="1" applyFill="1" applyBorder="1" applyAlignment="1" applyProtection="1">
      <alignment/>
      <protection/>
    </xf>
    <xf numFmtId="197" fontId="46" fillId="48" borderId="61" xfId="61" applyNumberFormat="1" applyFont="1" applyFill="1" applyBorder="1" applyAlignment="1" applyProtection="1">
      <alignment/>
      <protection/>
    </xf>
    <xf numFmtId="197" fontId="46" fillId="48" borderId="138" xfId="61" applyNumberFormat="1" applyFont="1" applyFill="1" applyBorder="1" applyAlignment="1" applyProtection="1">
      <alignment/>
      <protection/>
    </xf>
    <xf numFmtId="197" fontId="28" fillId="39" borderId="63" xfId="61" applyNumberFormat="1" applyFont="1" applyFill="1" applyBorder="1" applyAlignment="1" applyProtection="1">
      <alignment/>
      <protection/>
    </xf>
    <xf numFmtId="197" fontId="46" fillId="39" borderId="63" xfId="61" applyNumberFormat="1" applyFont="1" applyFill="1" applyBorder="1" applyAlignment="1" applyProtection="1">
      <alignment/>
      <protection/>
    </xf>
    <xf numFmtId="197" fontId="46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7" xfId="71" applyNumberFormat="1" applyFont="1" applyFill="1" applyBorder="1" applyAlignment="1" applyProtection="1">
      <alignment/>
      <protection/>
    </xf>
    <xf numFmtId="197" fontId="74" fillId="45" borderId="19" xfId="61" applyNumberFormat="1" applyFont="1" applyFill="1" applyBorder="1" applyAlignment="1" applyProtection="1">
      <alignment/>
      <protection/>
    </xf>
    <xf numFmtId="197" fontId="78" fillId="45" borderId="19" xfId="61" applyNumberFormat="1" applyFont="1" applyFill="1" applyBorder="1" applyAlignment="1" applyProtection="1">
      <alignment/>
      <protection/>
    </xf>
    <xf numFmtId="197" fontId="78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7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left"/>
      <protection/>
    </xf>
    <xf numFmtId="0" fontId="46" fillId="63" borderId="151" xfId="61" applyFont="1" applyFill="1" applyBorder="1" applyAlignment="1" applyProtection="1" quotePrefix="1">
      <alignment horizontal="left"/>
      <protection/>
    </xf>
    <xf numFmtId="0" fontId="46" fillId="63" borderId="152" xfId="61" applyFont="1" applyFill="1" applyBorder="1" applyAlignment="1" applyProtection="1" quotePrefix="1">
      <alignment horizontal="left"/>
      <protection/>
    </xf>
    <xf numFmtId="197" fontId="28" fillId="47" borderId="130" xfId="61" applyNumberFormat="1" applyFont="1" applyFill="1" applyBorder="1" applyAlignment="1" applyProtection="1">
      <alignment/>
      <protection/>
    </xf>
    <xf numFmtId="197" fontId="46" fillId="47" borderId="130" xfId="61" applyNumberFormat="1" applyFont="1" applyFill="1" applyBorder="1" applyAlignment="1" applyProtection="1">
      <alignment/>
      <protection/>
    </xf>
    <xf numFmtId="197" fontId="46" fillId="63" borderId="130" xfId="61" applyNumberFormat="1" applyFont="1" applyFill="1" applyBorder="1" applyAlignment="1" applyProtection="1">
      <alignment/>
      <protection/>
    </xf>
    <xf numFmtId="197" fontId="46" fillId="63" borderId="153" xfId="61" applyNumberFormat="1" applyFont="1" applyFill="1" applyBorder="1" applyAlignment="1" applyProtection="1">
      <alignment/>
      <protection/>
    </xf>
    <xf numFmtId="178" fontId="28" fillId="32" borderId="0" xfId="61" applyNumberFormat="1" applyFont="1" applyFill="1" applyProtection="1">
      <alignment/>
      <protection/>
    </xf>
    <xf numFmtId="178" fontId="28" fillId="55" borderId="0" xfId="61" applyNumberFormat="1" applyFont="1" applyFill="1" applyBorder="1" applyProtection="1">
      <alignment/>
      <protection/>
    </xf>
    <xf numFmtId="178" fontId="46" fillId="55" borderId="0" xfId="61" applyNumberFormat="1" applyFont="1" applyFill="1" applyBorder="1" applyProtection="1">
      <alignment/>
      <protection/>
    </xf>
    <xf numFmtId="0" fontId="46" fillId="5" borderId="150" xfId="61" applyFont="1" applyFill="1" applyBorder="1" applyAlignment="1" applyProtection="1">
      <alignment horizontal="left"/>
      <protection/>
    </xf>
    <xf numFmtId="0" fontId="46" fillId="5" borderId="151" xfId="61" applyFont="1" applyFill="1" applyBorder="1" applyAlignment="1" applyProtection="1">
      <alignment horizontal="left"/>
      <protection/>
    </xf>
    <xf numFmtId="0" fontId="46" fillId="5" borderId="152" xfId="61" applyFont="1" applyFill="1" applyBorder="1" applyAlignment="1" applyProtection="1">
      <alignment horizontal="left"/>
      <protection/>
    </xf>
    <xf numFmtId="197" fontId="28" fillId="5" borderId="130" xfId="61" applyNumberFormat="1" applyFont="1" applyFill="1" applyBorder="1" applyAlignment="1" applyProtection="1">
      <alignment/>
      <protection/>
    </xf>
    <xf numFmtId="197" fontId="46" fillId="5" borderId="130" xfId="61" applyNumberFormat="1" applyFont="1" applyFill="1" applyBorder="1" applyAlignment="1" applyProtection="1">
      <alignment/>
      <protection/>
    </xf>
    <xf numFmtId="197" fontId="46" fillId="5" borderId="153" xfId="61" applyNumberFormat="1" applyFont="1" applyFill="1" applyBorder="1" applyAlignment="1" applyProtection="1">
      <alignment/>
      <protection/>
    </xf>
    <xf numFmtId="189" fontId="275" fillId="39" borderId="82" xfId="61" applyNumberFormat="1" applyFont="1" applyFill="1" applyBorder="1" applyAlignment="1" applyProtection="1" quotePrefix="1">
      <alignment/>
      <protection/>
    </xf>
    <xf numFmtId="189" fontId="274" fillId="39" borderId="82" xfId="61" applyNumberFormat="1" applyFont="1" applyFill="1" applyBorder="1" applyAlignment="1" applyProtection="1" quotePrefix="1">
      <alignment/>
      <protection/>
    </xf>
    <xf numFmtId="189" fontId="274" fillId="39" borderId="140" xfId="61" applyNumberFormat="1" applyFont="1" applyFill="1" applyBorder="1" applyAlignment="1" applyProtection="1" quotePrefix="1">
      <alignment/>
      <protection/>
    </xf>
    <xf numFmtId="1" fontId="46" fillId="32" borderId="0" xfId="61" applyNumberFormat="1" applyFont="1" applyFill="1" applyBorder="1" applyAlignment="1" applyProtection="1">
      <alignment horizontal="right"/>
      <protection/>
    </xf>
    <xf numFmtId="3" fontId="75" fillId="39" borderId="125" xfId="61" applyNumberFormat="1" applyFont="1" applyFill="1" applyBorder="1" applyAlignment="1" applyProtection="1">
      <alignment horizontal="center"/>
      <protection/>
    </xf>
    <xf numFmtId="3" fontId="75" fillId="39" borderId="47" xfId="61" applyNumberFormat="1" applyFont="1" applyFill="1" applyBorder="1" applyAlignment="1" applyProtection="1">
      <alignment horizontal="center"/>
      <protection/>
    </xf>
    <xf numFmtId="3" fontId="75" fillId="39" borderId="147" xfId="61" applyNumberFormat="1" applyFont="1" applyFill="1" applyBorder="1" applyAlignment="1" applyProtection="1">
      <alignment horizontal="center"/>
      <protection/>
    </xf>
    <xf numFmtId="0" fontId="47" fillId="42" borderId="154" xfId="61" applyFont="1" applyFill="1" applyBorder="1" applyAlignment="1" applyProtection="1">
      <alignment horizontal="left"/>
      <protection/>
    </xf>
    <xf numFmtId="0" fontId="47" fillId="42" borderId="155" xfId="61" applyFont="1" applyFill="1" applyBorder="1" applyAlignment="1" applyProtection="1">
      <alignment horizontal="left"/>
      <protection/>
    </xf>
    <xf numFmtId="0" fontId="47" fillId="42" borderId="156" xfId="61" applyFont="1" applyFill="1" applyBorder="1" applyAlignment="1" applyProtection="1">
      <alignment horizontal="left"/>
      <protection/>
    </xf>
    <xf numFmtId="197" fontId="28" fillId="42" borderId="101" xfId="61" applyNumberFormat="1" applyFont="1" applyFill="1" applyBorder="1" applyAlignment="1" applyProtection="1">
      <alignment/>
      <protection/>
    </xf>
    <xf numFmtId="197" fontId="46" fillId="42" borderId="101" xfId="61" applyNumberFormat="1" applyFont="1" applyFill="1" applyBorder="1" applyAlignment="1" applyProtection="1">
      <alignment/>
      <protection/>
    </xf>
    <xf numFmtId="197" fontId="46" fillId="42" borderId="157" xfId="61" applyNumberFormat="1" applyFont="1" applyFill="1" applyBorder="1" applyAlignment="1" applyProtection="1">
      <alignment/>
      <protection/>
    </xf>
    <xf numFmtId="197" fontId="28" fillId="32" borderId="0" xfId="61" applyNumberFormat="1" applyFont="1" applyFill="1" applyBorder="1" applyAlignment="1" applyProtection="1" quotePrefix="1">
      <alignment horizontal="right"/>
      <protection/>
    </xf>
    <xf numFmtId="189" fontId="47" fillId="42" borderId="113" xfId="61" applyNumberFormat="1" applyFont="1" applyFill="1" applyBorder="1" applyAlignment="1" applyProtection="1">
      <alignment horizontal="left"/>
      <protection/>
    </xf>
    <xf numFmtId="189" fontId="47" fillId="42" borderId="117" xfId="61" applyNumberFormat="1" applyFont="1" applyFill="1" applyBorder="1" applyAlignment="1" applyProtection="1">
      <alignment horizontal="left"/>
      <protection/>
    </xf>
    <xf numFmtId="189" fontId="47" fillId="42" borderId="114" xfId="61" applyNumberFormat="1" applyFont="1" applyFill="1" applyBorder="1" applyAlignment="1" applyProtection="1">
      <alignment horizontal="left"/>
      <protection/>
    </xf>
    <xf numFmtId="189" fontId="37" fillId="32" borderId="0" xfId="61" applyNumberFormat="1" applyFont="1" applyFill="1" applyAlignment="1" applyProtection="1">
      <alignment horizontal="right"/>
      <protection/>
    </xf>
    <xf numFmtId="197" fontId="28" fillId="42" borderId="89" xfId="61" applyNumberFormat="1" applyFont="1" applyFill="1" applyBorder="1" applyAlignment="1" applyProtection="1">
      <alignment/>
      <protection/>
    </xf>
    <xf numFmtId="197" fontId="46" fillId="42" borderId="89" xfId="61" applyNumberFormat="1" applyFont="1" applyFill="1" applyBorder="1" applyAlignment="1" applyProtection="1">
      <alignment/>
      <protection/>
    </xf>
    <xf numFmtId="197" fontId="46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45" fillId="39" borderId="26" xfId="71" applyNumberFormat="1" applyFont="1" applyFill="1" applyBorder="1" applyAlignment="1" applyProtection="1">
      <alignment horizontal="left"/>
      <protection/>
    </xf>
    <xf numFmtId="38" fontId="45" fillId="39" borderId="0" xfId="71" applyNumberFormat="1" applyFont="1" applyFill="1" applyBorder="1" applyAlignment="1" applyProtection="1">
      <alignment horizontal="left"/>
      <protection/>
    </xf>
    <xf numFmtId="38" fontId="45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7" fontId="28" fillId="63" borderId="130" xfId="61" applyNumberFormat="1" applyFont="1" applyFill="1" applyBorder="1" applyAlignment="1" applyProtection="1">
      <alignment/>
      <protection/>
    </xf>
    <xf numFmtId="38" fontId="253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7" fontId="28" fillId="64" borderId="66" xfId="61" applyNumberFormat="1" applyFont="1" applyFill="1" applyBorder="1" applyAlignment="1" applyProtection="1">
      <alignment/>
      <protection/>
    </xf>
    <xf numFmtId="197" fontId="46" fillId="64" borderId="66" xfId="61" applyNumberFormat="1" applyFont="1" applyFill="1" applyBorder="1" applyAlignment="1" applyProtection="1">
      <alignment/>
      <protection/>
    </xf>
    <xf numFmtId="197" fontId="46" fillId="64" borderId="145" xfId="61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6" fillId="39" borderId="113" xfId="61" applyFont="1" applyFill="1" applyBorder="1" applyAlignment="1" applyProtection="1">
      <alignment horizontal="left"/>
      <protection/>
    </xf>
    <xf numFmtId="0" fontId="46" fillId="39" borderId="117" xfId="61" applyFont="1" applyFill="1" applyBorder="1" applyAlignment="1" applyProtection="1">
      <alignment horizontal="left"/>
      <protection/>
    </xf>
    <xf numFmtId="0" fontId="46" fillId="39" borderId="114" xfId="61" applyFont="1" applyFill="1" applyBorder="1" applyAlignment="1" applyProtection="1">
      <alignment horizontal="left"/>
      <protection/>
    </xf>
    <xf numFmtId="197" fontId="28" fillId="39" borderId="89" xfId="61" applyNumberFormat="1" applyFont="1" applyFill="1" applyBorder="1" applyAlignment="1" applyProtection="1">
      <alignment/>
      <protection/>
    </xf>
    <xf numFmtId="197" fontId="46" fillId="39" borderId="89" xfId="61" applyNumberFormat="1" applyFont="1" applyFill="1" applyBorder="1" applyAlignment="1" applyProtection="1">
      <alignment/>
      <protection/>
    </xf>
    <xf numFmtId="197" fontId="46" fillId="39" borderId="158" xfId="61" applyNumberFormat="1" applyFont="1" applyFill="1" applyBorder="1" applyAlignment="1" applyProtection="1">
      <alignment/>
      <protection/>
    </xf>
    <xf numFmtId="189" fontId="274" fillId="32" borderId="105" xfId="61" applyNumberFormat="1" applyFont="1" applyFill="1" applyBorder="1" applyAlignment="1" applyProtection="1" quotePrefix="1">
      <alignment/>
      <protection/>
    </xf>
    <xf numFmtId="189" fontId="274" fillId="32" borderId="103" xfId="61" applyNumberFormat="1" applyFont="1" applyFill="1" applyBorder="1" applyAlignment="1" applyProtection="1" quotePrefix="1">
      <alignment/>
      <protection/>
    </xf>
    <xf numFmtId="3" fontId="28" fillId="32" borderId="0" xfId="61" applyNumberFormat="1" applyFont="1" applyFill="1" applyBorder="1" applyProtection="1">
      <alignment/>
      <protection/>
    </xf>
    <xf numFmtId="0" fontId="274" fillId="32" borderId="105" xfId="61" applyNumberFormat="1" applyFont="1" applyFill="1" applyBorder="1" applyAlignment="1" applyProtection="1" quotePrefix="1">
      <alignment/>
      <protection/>
    </xf>
    <xf numFmtId="0" fontId="28" fillId="32" borderId="0" xfId="61" applyFont="1" applyFill="1" applyBorder="1" applyAlignment="1" applyProtection="1">
      <alignment horizontal="center"/>
      <protection/>
    </xf>
    <xf numFmtId="0" fontId="90" fillId="32" borderId="0" xfId="70" applyFont="1" applyFill="1" applyAlignment="1" applyProtection="1">
      <alignment horizontal="right"/>
      <protection/>
    </xf>
    <xf numFmtId="198" fontId="238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8" fillId="55" borderId="0" xfId="61" applyNumberFormat="1" applyFont="1" applyFill="1" applyBorder="1" applyProtection="1">
      <alignment/>
      <protection/>
    </xf>
    <xf numFmtId="0" fontId="36" fillId="55" borderId="0" xfId="61" applyFont="1" applyFill="1" applyAlignment="1" applyProtection="1">
      <alignment horizontal="center"/>
      <protection/>
    </xf>
    <xf numFmtId="0" fontId="36" fillId="55" borderId="0" xfId="61" applyFont="1" applyFill="1" applyProtection="1">
      <alignment/>
      <protection/>
    </xf>
    <xf numFmtId="1" fontId="46" fillId="32" borderId="0" xfId="61" applyNumberFormat="1" applyFont="1" applyFill="1" applyBorder="1" applyAlignment="1" applyProtection="1">
      <alignment horizontal="center"/>
      <protection/>
    </xf>
    <xf numFmtId="0" fontId="46" fillId="32" borderId="0" xfId="61" applyNumberFormat="1" applyFont="1" applyFill="1" applyBorder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0" fontId="37" fillId="55" borderId="0" xfId="61" applyNumberFormat="1" applyFont="1" applyFill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91" fillId="39" borderId="98" xfId="70" applyFont="1" applyFill="1" applyBorder="1" applyProtection="1">
      <alignment/>
      <protection/>
    </xf>
    <xf numFmtId="0" fontId="91" fillId="39" borderId="15" xfId="70" applyFont="1" applyFill="1" applyBorder="1" applyProtection="1">
      <alignment/>
      <protection/>
    </xf>
    <xf numFmtId="0" fontId="91" fillId="39" borderId="16" xfId="70" applyFont="1" applyFill="1" applyBorder="1" applyProtection="1">
      <alignment/>
      <protection/>
    </xf>
    <xf numFmtId="190" fontId="80" fillId="65" borderId="159" xfId="61" applyNumberFormat="1" applyFont="1" applyFill="1" applyBorder="1" applyAlignment="1" applyProtection="1">
      <alignment horizontal="center"/>
      <protection/>
    </xf>
    <xf numFmtId="190" fontId="82" fillId="65" borderId="160" xfId="61" applyNumberFormat="1" applyFont="1" applyFill="1" applyBorder="1" applyAlignment="1" applyProtection="1">
      <alignment horizontal="center"/>
      <protection/>
    </xf>
    <xf numFmtId="190" fontId="5" fillId="38" borderId="0" xfId="71" applyNumberFormat="1" applyFont="1" applyFill="1" applyAlignment="1" applyProtection="1">
      <alignment/>
      <protection/>
    </xf>
    <xf numFmtId="190" fontId="81" fillId="66" borderId="159" xfId="61" applyNumberFormat="1" applyFont="1" applyFill="1" applyBorder="1" applyAlignment="1" applyProtection="1">
      <alignment horizontal="center"/>
      <protection/>
    </xf>
    <xf numFmtId="190" fontId="82" fillId="66" borderId="160" xfId="61" applyNumberFormat="1" applyFont="1" applyFill="1" applyBorder="1" applyAlignment="1" applyProtection="1">
      <alignment horizontal="center"/>
      <protection/>
    </xf>
    <xf numFmtId="190" fontId="25" fillId="38" borderId="0" xfId="70" applyNumberFormat="1" applyFont="1" applyFill="1" applyProtection="1">
      <alignment/>
      <protection/>
    </xf>
    <xf numFmtId="190" fontId="82" fillId="67" borderId="161" xfId="61" applyNumberFormat="1" applyFont="1" applyFill="1" applyBorder="1" applyAlignment="1" applyProtection="1">
      <alignment horizontal="center"/>
      <protection/>
    </xf>
    <xf numFmtId="190" fontId="37" fillId="55" borderId="0" xfId="61" applyNumberFormat="1" applyFont="1" applyFill="1" applyProtection="1">
      <alignment/>
      <protection/>
    </xf>
    <xf numFmtId="190" fontId="8" fillId="36" borderId="162" xfId="61" applyNumberFormat="1" applyFont="1" applyFill="1" applyBorder="1" applyAlignment="1" applyProtection="1">
      <alignment horizontal="center"/>
      <protection/>
    </xf>
    <xf numFmtId="0" fontId="5" fillId="39" borderId="163" xfId="61" applyNumberFormat="1" applyFont="1" applyFill="1" applyBorder="1" applyAlignment="1" applyProtection="1">
      <alignment horizontal="center"/>
      <protection/>
    </xf>
    <xf numFmtId="0" fontId="13" fillId="39" borderId="164" xfId="61" applyNumberFormat="1" applyFont="1" applyFill="1" applyBorder="1" applyAlignment="1" applyProtection="1">
      <alignment horizontal="center"/>
      <protection/>
    </xf>
    <xf numFmtId="0" fontId="36" fillId="55" borderId="0" xfId="61" applyNumberFormat="1" applyFont="1" applyFill="1" applyBorder="1" applyProtection="1">
      <alignment/>
      <protection/>
    </xf>
    <xf numFmtId="0" fontId="36" fillId="55" borderId="0" xfId="61" applyFont="1" applyFill="1" applyBorder="1" applyAlignment="1" applyProtection="1">
      <alignment horizontal="center"/>
      <protection/>
    </xf>
    <xf numFmtId="0" fontId="91" fillId="39" borderId="130" xfId="70" applyFont="1" applyFill="1" applyBorder="1" applyProtection="1">
      <alignment/>
      <protection/>
    </xf>
    <xf numFmtId="0" fontId="91" fillId="39" borderId="151" xfId="70" applyFont="1" applyFill="1" applyBorder="1" applyProtection="1">
      <alignment/>
      <protection/>
    </xf>
    <xf numFmtId="0" fontId="91" fillId="39" borderId="152" xfId="70" applyFont="1" applyFill="1" applyBorder="1" applyProtection="1">
      <alignment/>
      <protection/>
    </xf>
    <xf numFmtId="190" fontId="80" fillId="65" borderId="165" xfId="61" applyNumberFormat="1" applyFont="1" applyFill="1" applyBorder="1" applyAlignment="1" applyProtection="1">
      <alignment horizontal="center"/>
      <protection/>
    </xf>
    <xf numFmtId="190" fontId="82" fillId="65" borderId="166" xfId="61" applyNumberFormat="1" applyFont="1" applyFill="1" applyBorder="1" applyAlignment="1" applyProtection="1">
      <alignment horizontal="center"/>
      <protection/>
    </xf>
    <xf numFmtId="190" fontId="81" fillId="66" borderId="165" xfId="61" applyNumberFormat="1" applyFont="1" applyFill="1" applyBorder="1" applyAlignment="1" applyProtection="1">
      <alignment horizontal="center"/>
      <protection/>
    </xf>
    <xf numFmtId="190" fontId="82" fillId="66" borderId="166" xfId="61" applyNumberFormat="1" applyFont="1" applyFill="1" applyBorder="1" applyAlignment="1" applyProtection="1">
      <alignment horizontal="center"/>
      <protection/>
    </xf>
    <xf numFmtId="190" fontId="82" fillId="67" borderId="167" xfId="61" applyNumberFormat="1" applyFont="1" applyFill="1" applyBorder="1" applyAlignment="1" applyProtection="1">
      <alignment horizontal="center"/>
      <protection/>
    </xf>
    <xf numFmtId="190" fontId="8" fillId="36" borderId="153" xfId="61" applyNumberFormat="1" applyFont="1" applyFill="1" applyBorder="1" applyAlignment="1" applyProtection="1">
      <alignment horizontal="center"/>
      <protection/>
    </xf>
    <xf numFmtId="0" fontId="5" fillId="39" borderId="168" xfId="61" applyNumberFormat="1" applyFont="1" applyFill="1" applyBorder="1" applyAlignment="1" applyProtection="1">
      <alignment horizontal="center"/>
      <protection/>
    </xf>
    <xf numFmtId="0" fontId="13" fillId="39" borderId="169" xfId="61" applyNumberFormat="1" applyFont="1" applyFill="1" applyBorder="1" applyAlignment="1" applyProtection="1">
      <alignment horizontal="center"/>
      <protection/>
    </xf>
    <xf numFmtId="190" fontId="36" fillId="55" borderId="0" xfId="61" applyNumberFormat="1" applyFont="1" applyFill="1" applyProtection="1">
      <alignment/>
      <protection/>
    </xf>
    <xf numFmtId="190" fontId="291" fillId="65" borderId="159" xfId="61" applyNumberFormat="1" applyFont="1" applyFill="1" applyBorder="1" applyAlignment="1" applyProtection="1">
      <alignment horizontal="center"/>
      <protection/>
    </xf>
    <xf numFmtId="190" fontId="292" fillId="65" borderId="160" xfId="61" applyNumberFormat="1" applyFont="1" applyFill="1" applyBorder="1" applyAlignment="1" applyProtection="1">
      <alignment horizontal="center"/>
      <protection/>
    </xf>
    <xf numFmtId="190" fontId="293" fillId="66" borderId="159" xfId="61" applyNumberFormat="1" applyFont="1" applyFill="1" applyBorder="1" applyAlignment="1" applyProtection="1">
      <alignment horizontal="center"/>
      <protection/>
    </xf>
    <xf numFmtId="190" fontId="294" fillId="66" borderId="160" xfId="61" applyNumberFormat="1" applyFont="1" applyFill="1" applyBorder="1" applyAlignment="1" applyProtection="1">
      <alignment horizontal="center"/>
      <protection/>
    </xf>
    <xf numFmtId="190" fontId="295" fillId="67" borderId="161" xfId="61" applyNumberFormat="1" applyFont="1" applyFill="1" applyBorder="1" applyAlignment="1" applyProtection="1">
      <alignment horizontal="center"/>
      <protection/>
    </xf>
    <xf numFmtId="190" fontId="296" fillId="36" borderId="162" xfId="61" applyNumberFormat="1" applyFont="1" applyFill="1" applyBorder="1" applyAlignment="1" applyProtection="1">
      <alignment horizontal="center"/>
      <protection/>
    </xf>
    <xf numFmtId="190" fontId="5" fillId="39" borderId="163" xfId="61" applyNumberFormat="1" applyFont="1" applyFill="1" applyBorder="1" applyAlignment="1" applyProtection="1">
      <alignment horizontal="center"/>
      <protection/>
    </xf>
    <xf numFmtId="190" fontId="13" fillId="39" borderId="164" xfId="61" applyNumberFormat="1" applyFont="1" applyFill="1" applyBorder="1" applyAlignment="1" applyProtection="1">
      <alignment horizontal="center"/>
      <protection/>
    </xf>
    <xf numFmtId="190" fontId="291" fillId="65" borderId="165" xfId="61" applyNumberFormat="1" applyFont="1" applyFill="1" applyBorder="1" applyAlignment="1" applyProtection="1">
      <alignment horizontal="center"/>
      <protection/>
    </xf>
    <xf numFmtId="190" fontId="292" fillId="65" borderId="166" xfId="61" applyNumberFormat="1" applyFont="1" applyFill="1" applyBorder="1" applyAlignment="1" applyProtection="1">
      <alignment horizontal="center"/>
      <protection/>
    </xf>
    <xf numFmtId="190" fontId="293" fillId="66" borderId="165" xfId="61" applyNumberFormat="1" applyFont="1" applyFill="1" applyBorder="1" applyAlignment="1" applyProtection="1">
      <alignment horizontal="center"/>
      <protection/>
    </xf>
    <xf numFmtId="190" fontId="294" fillId="66" borderId="166" xfId="61" applyNumberFormat="1" applyFont="1" applyFill="1" applyBorder="1" applyAlignment="1" applyProtection="1">
      <alignment horizontal="center"/>
      <protection/>
    </xf>
    <xf numFmtId="190" fontId="295" fillId="67" borderId="167" xfId="61" applyNumberFormat="1" applyFont="1" applyFill="1" applyBorder="1" applyAlignment="1" applyProtection="1">
      <alignment horizontal="center"/>
      <protection/>
    </xf>
    <xf numFmtId="190" fontId="296" fillId="36" borderId="153" xfId="61" applyNumberFormat="1" applyFont="1" applyFill="1" applyBorder="1" applyAlignment="1" applyProtection="1">
      <alignment horizontal="center"/>
      <protection/>
    </xf>
    <xf numFmtId="190" fontId="5" fillId="39" borderId="168" xfId="61" applyNumberFormat="1" applyFont="1" applyFill="1" applyBorder="1" applyAlignment="1" applyProtection="1">
      <alignment horizontal="center"/>
      <protection/>
    </xf>
    <xf numFmtId="190" fontId="13" fillId="39" borderId="169" xfId="61" applyNumberFormat="1" applyFont="1" applyFill="1" applyBorder="1" applyAlignment="1" applyProtection="1">
      <alignment horizontal="center"/>
      <protection/>
    </xf>
    <xf numFmtId="0" fontId="212" fillId="0" borderId="0" xfId="61" applyProtection="1">
      <alignment/>
      <protection/>
    </xf>
    <xf numFmtId="0" fontId="212" fillId="0" borderId="0" xfId="61" applyNumberFormat="1" applyProtection="1">
      <alignment/>
      <protection/>
    </xf>
    <xf numFmtId="186" fontId="235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47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297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0" fillId="48" borderId="12" xfId="58" applyNumberFormat="1" applyFont="1" applyFill="1" applyBorder="1" applyAlignment="1" applyProtection="1">
      <alignment horizontal="center" vertical="center"/>
      <protection/>
    </xf>
    <xf numFmtId="3" fontId="270" fillId="32" borderId="61" xfId="58" applyNumberFormat="1" applyFont="1" applyFill="1" applyBorder="1" applyAlignment="1" applyProtection="1">
      <alignment horizontal="right" vertical="center"/>
      <protection/>
    </xf>
    <xf numFmtId="3" fontId="13" fillId="39" borderId="0" xfId="58" applyNumberFormat="1" applyFont="1" applyFill="1" applyAlignment="1" applyProtection="1" quotePrefix="1">
      <alignment horizontal="right" vertical="center"/>
      <protection/>
    </xf>
    <xf numFmtId="3" fontId="254" fillId="5" borderId="61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99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vertical="center"/>
      <protection/>
    </xf>
    <xf numFmtId="3" fontId="13" fillId="39" borderId="19" xfId="58" applyNumberFormat="1" applyFont="1" applyFill="1" applyBorder="1" applyAlignment="1" applyProtection="1">
      <alignment vertical="center"/>
      <protection/>
    </xf>
    <xf numFmtId="3" fontId="13" fillId="39" borderId="64" xfId="58" applyNumberFormat="1" applyFont="1" applyFill="1" applyBorder="1" applyAlignment="1" applyProtection="1">
      <alignment vertical="center"/>
      <protection/>
    </xf>
    <xf numFmtId="3" fontId="13" fillId="39" borderId="63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vertical="center"/>
      <protection/>
    </xf>
    <xf numFmtId="3" fontId="13" fillId="39" borderId="26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19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86" xfId="58" applyNumberFormat="1" applyFont="1" applyFill="1" applyBorder="1" applyAlignment="1" applyProtection="1">
      <alignment vertical="center"/>
      <protection/>
    </xf>
    <xf numFmtId="0" fontId="47" fillId="43" borderId="19" xfId="58" applyFont="1" applyFill="1" applyBorder="1" applyAlignment="1" applyProtection="1">
      <alignment horizontal="center" vertical="center" wrapText="1"/>
      <protection/>
    </xf>
    <xf numFmtId="3" fontId="47" fillId="39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170" xfId="58" applyNumberFormat="1" applyFont="1" applyFill="1" applyBorder="1" applyAlignment="1" applyProtection="1">
      <alignment vertical="center"/>
      <protection/>
    </xf>
    <xf numFmtId="3" fontId="13" fillId="39" borderId="97" xfId="58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 locked="0"/>
    </xf>
    <xf numFmtId="0" fontId="298" fillId="42" borderId="82" xfId="58" applyFont="1" applyFill="1" applyBorder="1" applyAlignment="1" applyProtection="1">
      <alignment horizontal="center" vertical="center" wrapText="1"/>
      <protection/>
    </xf>
    <xf numFmtId="3" fontId="24" fillId="0" borderId="61" xfId="58" applyNumberFormat="1" applyFont="1" applyFill="1" applyBorder="1" applyAlignment="1" applyProtection="1" quotePrefix="1">
      <alignment horizontal="center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 locked="0"/>
    </xf>
    <xf numFmtId="3" fontId="5" fillId="39" borderId="39" xfId="58" applyNumberFormat="1" applyFont="1" applyFill="1" applyBorder="1" applyAlignment="1" applyProtection="1">
      <alignment horizontal="right" vertical="center"/>
      <protection locked="0"/>
    </xf>
    <xf numFmtId="3" fontId="5" fillId="39" borderId="34" xfId="58" applyNumberFormat="1" applyFont="1" applyFill="1" applyBorder="1" applyAlignment="1" applyProtection="1">
      <alignment horizontal="right" vertical="center"/>
      <protection locked="0"/>
    </xf>
    <xf numFmtId="3" fontId="5" fillId="39" borderId="44" xfId="58" applyNumberFormat="1" applyFont="1" applyFill="1" applyBorder="1" applyAlignment="1" applyProtection="1">
      <alignment horizontal="right" vertical="center"/>
      <protection locked="0"/>
    </xf>
    <xf numFmtId="3" fontId="244" fillId="48" borderId="17" xfId="58" applyNumberFormat="1" applyFont="1" applyFill="1" applyBorder="1" applyAlignment="1" applyProtection="1">
      <alignment horizontal="right" vertical="center"/>
      <protection locked="0"/>
    </xf>
    <xf numFmtId="3" fontId="244" fillId="48" borderId="12" xfId="58" applyNumberFormat="1" applyFont="1" applyFill="1" applyBorder="1" applyAlignment="1" applyProtection="1">
      <alignment horizontal="right" vertical="center"/>
      <protection locked="0"/>
    </xf>
    <xf numFmtId="3" fontId="244" fillId="48" borderId="18" xfId="58" applyNumberFormat="1" applyFont="1" applyFill="1" applyBorder="1" applyAlignment="1" applyProtection="1">
      <alignment horizontal="right" vertical="center"/>
      <protection locked="0"/>
    </xf>
    <xf numFmtId="3" fontId="5" fillId="39" borderId="76" xfId="58" applyNumberFormat="1" applyFont="1" applyFill="1" applyBorder="1" applyAlignment="1" applyProtection="1">
      <alignment horizontal="right" vertical="center"/>
      <protection locked="0"/>
    </xf>
    <xf numFmtId="3" fontId="5" fillId="39" borderId="83" xfId="58" applyNumberFormat="1" applyFont="1" applyFill="1" applyBorder="1" applyAlignment="1" applyProtection="1">
      <alignment horizontal="right" vertical="center"/>
      <protection locked="0"/>
    </xf>
    <xf numFmtId="3" fontId="5" fillId="39" borderId="81" xfId="58" applyNumberFormat="1" applyFont="1" applyFill="1" applyBorder="1" applyAlignment="1" applyProtection="1">
      <alignment horizontal="right" vertical="center"/>
      <protection locked="0"/>
    </xf>
    <xf numFmtId="3" fontId="5" fillId="39" borderId="71" xfId="58" applyNumberFormat="1" applyFont="1" applyFill="1" applyBorder="1" applyAlignment="1" applyProtection="1">
      <alignment horizontal="right" vertical="center"/>
      <protection locked="0"/>
    </xf>
    <xf numFmtId="3" fontId="244" fillId="32" borderId="17" xfId="58" applyNumberFormat="1" applyFont="1" applyFill="1" applyBorder="1" applyAlignment="1" applyProtection="1">
      <alignment horizontal="right" vertical="center"/>
      <protection locked="0"/>
    </xf>
    <xf numFmtId="3" fontId="244" fillId="32" borderId="12" xfId="58" applyNumberFormat="1" applyFont="1" applyFill="1" applyBorder="1" applyAlignment="1" applyProtection="1">
      <alignment horizontal="right" vertical="center"/>
      <protection locked="0"/>
    </xf>
    <xf numFmtId="3" fontId="244" fillId="32" borderId="18" xfId="58" applyNumberFormat="1" applyFont="1" applyFill="1" applyBorder="1" applyAlignment="1" applyProtection="1">
      <alignment horizontal="right" vertical="center"/>
      <protection locked="0"/>
    </xf>
    <xf numFmtId="200" fontId="247" fillId="41" borderId="51" xfId="68" applyNumberFormat="1" applyFont="1" applyFill="1" applyBorder="1" applyAlignment="1" applyProtection="1">
      <alignment horizontal="center" vertical="center" wrapText="1"/>
      <protection/>
    </xf>
    <xf numFmtId="183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3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7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100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47" fillId="40" borderId="97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3" fontId="47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0" fontId="269" fillId="39" borderId="91" xfId="58" applyFont="1" applyFill="1" applyBorder="1" applyAlignment="1">
      <alignment horizontal="center" vertical="center" wrapText="1"/>
      <protection/>
    </xf>
    <xf numFmtId="182" fontId="296" fillId="39" borderId="21" xfId="58" applyNumberFormat="1" applyFont="1" applyFill="1" applyBorder="1" applyAlignment="1" applyProtection="1">
      <alignment horizontal="center" vertical="center" wrapText="1"/>
      <protection/>
    </xf>
    <xf numFmtId="0" fontId="25" fillId="39" borderId="0" xfId="58" applyFont="1" applyFill="1">
      <alignment/>
      <protection/>
    </xf>
    <xf numFmtId="188" fontId="241" fillId="45" borderId="17" xfId="58" applyNumberFormat="1" applyFont="1" applyFill="1" applyBorder="1" applyAlignment="1" applyProtection="1">
      <alignment horizontal="center" vertical="center"/>
      <protection/>
    </xf>
    <xf numFmtId="188" fontId="241" fillId="45" borderId="12" xfId="58" applyNumberFormat="1" applyFont="1" applyFill="1" applyBorder="1" applyAlignment="1" applyProtection="1">
      <alignment horizontal="center" vertical="center"/>
      <protection/>
    </xf>
    <xf numFmtId="188" fontId="241" fillId="45" borderId="18" xfId="58" applyNumberFormat="1" applyFont="1" applyFill="1" applyBorder="1" applyAlignment="1" applyProtection="1">
      <alignment horizontal="center" vertical="center"/>
      <protection/>
    </xf>
    <xf numFmtId="0" fontId="246" fillId="47" borderId="49" xfId="66" applyFont="1" applyFill="1" applyBorder="1" applyAlignment="1" applyProtection="1">
      <alignment horizontal="right" vertical="center"/>
      <protection/>
    </xf>
    <xf numFmtId="188" fontId="241" fillId="45" borderId="75" xfId="58" applyNumberFormat="1" applyFont="1" applyFill="1" applyBorder="1" applyAlignment="1" applyProtection="1">
      <alignment horizontal="center" vertical="center"/>
      <protection/>
    </xf>
    <xf numFmtId="188" fontId="241" fillId="45" borderId="72" xfId="58" applyNumberFormat="1" applyFont="1" applyFill="1" applyBorder="1" applyAlignment="1" applyProtection="1">
      <alignment horizontal="center" vertical="center"/>
      <protection/>
    </xf>
    <xf numFmtId="188" fontId="241" fillId="45" borderId="70" xfId="58" applyNumberFormat="1" applyFont="1" applyFill="1" applyBorder="1" applyAlignment="1" applyProtection="1">
      <alignment horizontal="center" vertical="center"/>
      <protection/>
    </xf>
    <xf numFmtId="188" fontId="241" fillId="45" borderId="67" xfId="58" applyNumberFormat="1" applyFont="1" applyFill="1" applyBorder="1" applyAlignment="1" applyProtection="1">
      <alignment horizontal="center" vertical="center"/>
      <protection/>
    </xf>
    <xf numFmtId="188" fontId="241" fillId="53" borderId="87" xfId="58" applyNumberFormat="1" applyFont="1" applyFill="1" applyBorder="1" applyAlignment="1" applyProtection="1">
      <alignment horizontal="center" vertical="center"/>
      <protection/>
    </xf>
    <xf numFmtId="188" fontId="241" fillId="53" borderId="84" xfId="58" applyNumberFormat="1" applyFont="1" applyFill="1" applyBorder="1" applyAlignment="1" applyProtection="1">
      <alignment horizontal="center" vertical="center"/>
      <protection/>
    </xf>
    <xf numFmtId="188" fontId="241" fillId="48" borderId="17" xfId="58" applyNumberFormat="1" applyFont="1" applyFill="1" applyBorder="1" applyAlignment="1" applyProtection="1">
      <alignment horizontal="center" vertical="center"/>
      <protection/>
    </xf>
    <xf numFmtId="188" fontId="241" fillId="48" borderId="12" xfId="58" applyNumberFormat="1" applyFont="1" applyFill="1" applyBorder="1" applyAlignment="1" applyProtection="1">
      <alignment horizontal="center" vertical="center"/>
      <protection/>
    </xf>
    <xf numFmtId="188" fontId="241" fillId="48" borderId="18" xfId="58" applyNumberFormat="1" applyFont="1" applyFill="1" applyBorder="1" applyAlignment="1" applyProtection="1">
      <alignment horizontal="center" vertical="center"/>
      <protection/>
    </xf>
    <xf numFmtId="188" fontId="241" fillId="4" borderId="18" xfId="58" applyNumberFormat="1" applyFont="1" applyFill="1" applyBorder="1" applyAlignment="1" applyProtection="1">
      <alignment horizontal="center" vertical="center"/>
      <protection/>
    </xf>
    <xf numFmtId="188" fontId="241" fillId="5" borderId="18" xfId="58" applyNumberFormat="1" applyFont="1" applyFill="1" applyBorder="1" applyAlignment="1" applyProtection="1">
      <alignment horizontal="center" vertical="center"/>
      <protection/>
    </xf>
    <xf numFmtId="188" fontId="241" fillId="45" borderId="38" xfId="58" applyNumberFormat="1" applyFont="1" applyFill="1" applyBorder="1" applyAlignment="1" applyProtection="1">
      <alignment horizontal="center" vertical="center"/>
      <protection/>
    </xf>
    <xf numFmtId="188" fontId="241" fillId="45" borderId="36" xfId="58" applyNumberFormat="1" applyFont="1" applyFill="1" applyBorder="1" applyAlignment="1" applyProtection="1">
      <alignment horizontal="center" vertical="center"/>
      <protection/>
    </xf>
    <xf numFmtId="188" fontId="241" fillId="32" borderId="17" xfId="58" applyNumberFormat="1" applyFont="1" applyFill="1" applyBorder="1" applyAlignment="1" applyProtection="1">
      <alignment horizontal="center" vertical="center"/>
      <protection/>
    </xf>
    <xf numFmtId="188" fontId="241" fillId="32" borderId="12" xfId="58" applyNumberFormat="1" applyFont="1" applyFill="1" applyBorder="1" applyAlignment="1" applyProtection="1">
      <alignment horizontal="center" vertical="center"/>
      <protection/>
    </xf>
    <xf numFmtId="188" fontId="241" fillId="32" borderId="18" xfId="58" applyNumberFormat="1" applyFont="1" applyFill="1" applyBorder="1" applyAlignment="1" applyProtection="1">
      <alignment horizontal="center" vertical="center"/>
      <protection/>
    </xf>
    <xf numFmtId="0" fontId="247" fillId="48" borderId="25" xfId="58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299" fillId="48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>
      <alignment horizontal="right" vertical="center"/>
      <protection/>
    </xf>
    <xf numFmtId="0" fontId="300" fillId="70" borderId="0" xfId="60" applyFont="1" applyFill="1" applyBorder="1">
      <alignment/>
      <protection/>
    </xf>
    <xf numFmtId="0" fontId="300" fillId="70" borderId="0" xfId="60" applyFont="1" applyFill="1" applyBorder="1" applyAlignment="1">
      <alignment/>
      <protection/>
    </xf>
    <xf numFmtId="0" fontId="300" fillId="0" borderId="0" xfId="60" applyFont="1" applyFill="1" applyBorder="1">
      <alignment/>
      <protection/>
    </xf>
    <xf numFmtId="0" fontId="29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4" fontId="30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4" fillId="71" borderId="0" xfId="69" applyFont="1" applyFill="1" applyBorder="1">
      <alignment/>
      <protection/>
    </xf>
    <xf numFmtId="0" fontId="14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4" fillId="71" borderId="0" xfId="69" applyFont="1" applyFill="1" applyBorder="1" applyAlignment="1">
      <alignment horizontal="left"/>
      <protection/>
    </xf>
    <xf numFmtId="184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4" fontId="30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0" fillId="0" borderId="0" xfId="60" applyFont="1" applyFill="1" applyBorder="1" applyAlignment="1">
      <alignment/>
      <protection/>
    </xf>
    <xf numFmtId="0" fontId="26" fillId="71" borderId="0" xfId="58" applyFont="1" applyFill="1" applyBorder="1">
      <alignment/>
      <protection/>
    </xf>
    <xf numFmtId="0" fontId="25" fillId="71" borderId="0" xfId="58" applyFont="1" applyFill="1" applyBorder="1">
      <alignment/>
      <protection/>
    </xf>
    <xf numFmtId="0" fontId="26" fillId="71" borderId="12" xfId="58" applyNumberFormat="1" applyFont="1" applyFill="1" applyBorder="1" applyProtection="1">
      <alignment/>
      <protection locked="0"/>
    </xf>
    <xf numFmtId="49" fontId="26" fillId="71" borderId="12" xfId="58" applyNumberFormat="1" applyFont="1" applyFill="1" applyBorder="1" applyProtection="1">
      <alignment/>
      <protection locked="0"/>
    </xf>
    <xf numFmtId="49" fontId="301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1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1" fillId="71" borderId="64" xfId="58" applyNumberFormat="1" applyFont="1" applyFill="1" applyBorder="1" applyAlignment="1" quotePrefix="1">
      <alignment horizontal="center" vertical="center"/>
      <protection/>
    </xf>
    <xf numFmtId="0" fontId="5" fillId="71" borderId="64" xfId="58" applyFont="1" applyFill="1" applyBorder="1" applyAlignment="1">
      <alignment wrapText="1"/>
      <protection/>
    </xf>
    <xf numFmtId="49" fontId="301" fillId="71" borderId="64" xfId="58" applyNumberFormat="1" applyFont="1" applyFill="1" applyBorder="1" applyAlignment="1" quotePrefix="1">
      <alignment horizontal="center"/>
      <protection/>
    </xf>
    <xf numFmtId="0" fontId="5" fillId="71" borderId="64" xfId="58" applyFont="1" applyFill="1" applyBorder="1">
      <alignment/>
      <protection/>
    </xf>
    <xf numFmtId="49" fontId="301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5" fillId="71" borderId="66" xfId="58" applyNumberFormat="1" applyFont="1" applyFill="1" applyBorder="1" applyAlignment="1" quotePrefix="1">
      <alignment horizontal="center"/>
      <protection/>
    </xf>
    <xf numFmtId="0" fontId="302" fillId="71" borderId="66" xfId="58" applyFont="1" applyFill="1" applyBorder="1">
      <alignment/>
      <protection/>
    </xf>
    <xf numFmtId="49" fontId="301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3" fillId="71" borderId="98" xfId="67" applyFont="1" applyFill="1" applyBorder="1">
      <alignment/>
      <protection/>
    </xf>
    <xf numFmtId="0" fontId="10" fillId="72" borderId="0" xfId="67" applyFont="1" applyFill="1" applyBorder="1" applyAlignment="1" quotePrefix="1">
      <alignment horizontal="left"/>
      <protection/>
    </xf>
    <xf numFmtId="49" fontId="304" fillId="71" borderId="97" xfId="58" applyNumberFormat="1" applyFont="1" applyFill="1" applyBorder="1" applyAlignment="1">
      <alignment horizontal="center"/>
      <protection/>
    </xf>
    <xf numFmtId="182" fontId="305" fillId="71" borderId="61" xfId="58" applyNumberFormat="1" applyFont="1" applyFill="1" applyBorder="1" applyAlignment="1">
      <alignment horizontal="left"/>
      <protection/>
    </xf>
    <xf numFmtId="182" fontId="306" fillId="71" borderId="61" xfId="58" applyNumberFormat="1" applyFont="1" applyFill="1" applyBorder="1" applyAlignment="1">
      <alignment horizontal="left"/>
      <protection/>
    </xf>
    <xf numFmtId="0" fontId="302" fillId="71" borderId="142" xfId="58" applyFont="1" applyFill="1" applyBorder="1">
      <alignment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302" fillId="71" borderId="111" xfId="58" applyFont="1" applyFill="1" applyBorder="1">
      <alignment/>
      <protection/>
    </xf>
    <xf numFmtId="0" fontId="302" fillId="71" borderId="64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302" fillId="71" borderId="64" xfId="58" applyFont="1" applyFill="1" applyBorder="1" applyAlignment="1">
      <alignment horizontal="left"/>
      <protection/>
    </xf>
    <xf numFmtId="0" fontId="300" fillId="0" borderId="0" xfId="60" applyFont="1" applyFill="1" applyBorder="1" quotePrefix="1">
      <alignment/>
      <protection/>
    </xf>
    <xf numFmtId="182" fontId="300" fillId="0" borderId="0" xfId="60" applyNumberFormat="1" applyFont="1" applyFill="1" applyBorder="1">
      <alignment/>
      <protection/>
    </xf>
    <xf numFmtId="0" fontId="302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09" fillId="71" borderId="66" xfId="58" applyFont="1" applyFill="1" applyBorder="1">
      <alignment/>
      <protection/>
    </xf>
    <xf numFmtId="182" fontId="310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5" fillId="71" borderId="63" xfId="58" applyFont="1" applyFill="1" applyBorder="1">
      <alignment/>
      <protection/>
    </xf>
    <xf numFmtId="182" fontId="305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07" fillId="71" borderId="129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5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2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19" fillId="71" borderId="62" xfId="58" applyFont="1" applyFill="1" applyBorder="1" applyAlignment="1">
      <alignment horizontal="left"/>
      <protection/>
    </xf>
    <xf numFmtId="0" fontId="19" fillId="71" borderId="64" xfId="58" applyFont="1" applyFill="1" applyBorder="1" applyAlignment="1">
      <alignment horizontal="left"/>
      <protection/>
    </xf>
    <xf numFmtId="0" fontId="311" fillId="71" borderId="64" xfId="58" applyFont="1" applyFill="1" applyBorder="1" applyAlignment="1">
      <alignment horizontal="left"/>
      <protection/>
    </xf>
    <xf numFmtId="0" fontId="19" fillId="71" borderId="64" xfId="58" applyFont="1" applyFill="1" applyBorder="1" applyAlignment="1" quotePrefix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1" fillId="71" borderId="62" xfId="58" applyFont="1" applyFill="1" applyBorder="1" applyAlignment="1">
      <alignment horizontal="left"/>
      <protection/>
    </xf>
    <xf numFmtId="0" fontId="19" fillId="71" borderId="66" xfId="58" applyFont="1" applyFill="1" applyBorder="1" applyAlignment="1">
      <alignment horizontal="left"/>
      <protection/>
    </xf>
    <xf numFmtId="0" fontId="19" fillId="71" borderId="129" xfId="58" applyFont="1" applyFill="1" applyBorder="1" applyAlignment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1" fillId="71" borderId="176" xfId="58" applyFont="1" applyFill="1" applyBorder="1" applyAlignment="1">
      <alignment horizontal="left"/>
      <protection/>
    </xf>
    <xf numFmtId="0" fontId="307" fillId="0" borderId="0" xfId="58" applyNumberFormat="1" applyFont="1" applyFill="1" applyBorder="1" applyAlignment="1" quotePrefix="1">
      <alignment horizontal="center"/>
      <protection/>
    </xf>
    <xf numFmtId="0" fontId="311" fillId="0" borderId="0" xfId="58" applyFont="1" applyFill="1" applyBorder="1" applyAlignment="1">
      <alignment horizontal="left"/>
      <protection/>
    </xf>
    <xf numFmtId="0" fontId="300" fillId="70" borderId="12" xfId="60" applyFont="1" applyFill="1" applyBorder="1">
      <alignment/>
      <protection/>
    </xf>
    <xf numFmtId="0" fontId="300" fillId="70" borderId="12" xfId="60" applyFont="1" applyFill="1" applyBorder="1" applyAlignment="1">
      <alignment/>
      <protection/>
    </xf>
    <xf numFmtId="0" fontId="300" fillId="73" borderId="12" xfId="60" applyFont="1" applyFill="1" applyBorder="1">
      <alignment/>
      <protection/>
    </xf>
    <xf numFmtId="0" fontId="300" fillId="0" borderId="12" xfId="60" applyFont="1" applyFill="1" applyBorder="1">
      <alignment/>
      <protection/>
    </xf>
    <xf numFmtId="14" fontId="300" fillId="71" borderId="12" xfId="60" applyNumberFormat="1" applyFont="1" applyFill="1" applyBorder="1" applyAlignment="1">
      <alignment horizontal="left"/>
      <protection/>
    </xf>
    <xf numFmtId="49" fontId="235" fillId="32" borderId="12" xfId="58" applyNumberFormat="1" applyFont="1" applyFill="1" applyBorder="1" applyAlignment="1" applyProtection="1">
      <alignment horizontal="center" vertical="center"/>
      <protection locked="0"/>
    </xf>
    <xf numFmtId="49" fontId="247" fillId="40" borderId="13" xfId="58" applyNumberFormat="1" applyFont="1" applyFill="1" applyBorder="1" applyAlignment="1" applyProtection="1">
      <alignment horizontal="center" vertical="center" wrapText="1"/>
      <protection/>
    </xf>
    <xf numFmtId="49" fontId="26" fillId="71" borderId="0" xfId="58" applyNumberFormat="1" applyFont="1" applyFill="1" applyBorder="1">
      <alignment/>
      <protection/>
    </xf>
    <xf numFmtId="186" fontId="10" fillId="71" borderId="0" xfId="67" applyNumberFormat="1" applyFont="1" applyFill="1" applyBorder="1" applyAlignment="1" quotePrefix="1">
      <alignment horizontal="left"/>
      <protection/>
    </xf>
    <xf numFmtId="186" fontId="304" fillId="71" borderId="97" xfId="58" applyNumberFormat="1" applyFont="1" applyFill="1" applyBorder="1" applyAlignment="1">
      <alignment horizontal="center"/>
      <protection/>
    </xf>
    <xf numFmtId="49" fontId="312" fillId="71" borderId="66" xfId="58" applyNumberFormat="1" applyFont="1" applyFill="1" applyBorder="1" applyAlignment="1" quotePrefix="1">
      <alignment horizontal="center"/>
      <protection/>
    </xf>
    <xf numFmtId="49" fontId="307" fillId="71" borderId="63" xfId="58" applyNumberFormat="1" applyFont="1" applyFill="1" applyBorder="1" applyAlignment="1" quotePrefix="1">
      <alignment horizontal="center"/>
      <protection/>
    </xf>
    <xf numFmtId="49" fontId="301" fillId="71" borderId="63" xfId="58" applyNumberFormat="1" applyFont="1" applyFill="1" applyBorder="1" applyAlignment="1" quotePrefix="1">
      <alignment horizontal="center"/>
      <protection/>
    </xf>
    <xf numFmtId="49" fontId="307" fillId="71" borderId="176" xfId="58" applyNumberFormat="1" applyFont="1" applyFill="1" applyBorder="1" applyAlignment="1" quotePrefix="1">
      <alignment horizontal="center"/>
      <protection/>
    </xf>
    <xf numFmtId="49" fontId="301" fillId="71" borderId="129" xfId="58" applyNumberFormat="1" applyFont="1" applyFill="1" applyBorder="1" applyAlignment="1" quotePrefix="1">
      <alignment horizontal="center"/>
      <protection/>
    </xf>
    <xf numFmtId="49" fontId="307" fillId="71" borderId="66" xfId="58" applyNumberFormat="1" applyFont="1" applyFill="1" applyBorder="1" applyAlignment="1" quotePrefix="1">
      <alignment horizontal="center"/>
      <protection/>
    </xf>
    <xf numFmtId="49" fontId="245" fillId="71" borderId="64" xfId="58" applyNumberFormat="1" applyFont="1" applyFill="1" applyBorder="1" applyAlignment="1" quotePrefix="1">
      <alignment horizontal="center"/>
      <protection/>
    </xf>
    <xf numFmtId="49" fontId="296" fillId="39" borderId="13" xfId="58" applyNumberFormat="1" applyFont="1" applyFill="1" applyBorder="1" applyAlignment="1" applyProtection="1">
      <alignment horizontal="center" vertical="center" wrapText="1"/>
      <protection/>
    </xf>
    <xf numFmtId="0" fontId="237" fillId="32" borderId="23" xfId="0" applyFont="1" applyFill="1" applyBorder="1" applyAlignment="1" applyProtection="1">
      <alignment horizontal="center" vertical="center" wrapText="1"/>
      <protection/>
    </xf>
    <xf numFmtId="0" fontId="237" fillId="32" borderId="24" xfId="0" applyFont="1" applyFill="1" applyBorder="1" applyAlignment="1" applyProtection="1">
      <alignment horizontal="center" vertical="center" wrapText="1"/>
      <protection/>
    </xf>
    <xf numFmtId="0" fontId="237" fillId="32" borderId="22" xfId="0" applyFont="1" applyFill="1" applyBorder="1" applyAlignment="1" applyProtection="1">
      <alignment horizontal="center" vertical="center" wrapText="1"/>
      <protection/>
    </xf>
    <xf numFmtId="0" fontId="269" fillId="39" borderId="0" xfId="58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28" fillId="74" borderId="0" xfId="60" applyFill="1">
      <alignment/>
      <protection/>
    </xf>
    <xf numFmtId="0" fontId="228" fillId="74" borderId="0" xfId="60" applyFill="1" applyAlignment="1">
      <alignment/>
      <protection/>
    </xf>
    <xf numFmtId="0" fontId="228" fillId="32" borderId="0" xfId="60" applyFill="1">
      <alignment/>
      <protection/>
    </xf>
    <xf numFmtId="0" fontId="228" fillId="32" borderId="0" xfId="60" applyFill="1" applyAlignment="1">
      <alignment/>
      <protection/>
    </xf>
    <xf numFmtId="188" fontId="241" fillId="27" borderId="31" xfId="58" applyNumberFormat="1" applyFont="1" applyFill="1" applyBorder="1" applyAlignment="1" applyProtection="1">
      <alignment horizontal="center" vertical="center"/>
      <protection/>
    </xf>
    <xf numFmtId="188" fontId="241" fillId="4" borderId="97" xfId="58" applyNumberFormat="1" applyFont="1" applyFill="1" applyBorder="1" applyAlignment="1" applyProtection="1">
      <alignment horizontal="center" vertical="center"/>
      <protection/>
    </xf>
    <xf numFmtId="188" fontId="241" fillId="4" borderId="17" xfId="58" applyNumberFormat="1" applyFont="1" applyFill="1" applyBorder="1" applyAlignment="1" applyProtection="1">
      <alignment horizontal="center" vertical="center"/>
      <protection/>
    </xf>
    <xf numFmtId="188" fontId="241" fillId="4" borderId="13" xfId="58" applyNumberFormat="1" applyFont="1" applyFill="1" applyBorder="1" applyAlignment="1" applyProtection="1">
      <alignment horizontal="center" vertical="center"/>
      <protection/>
    </xf>
    <xf numFmtId="188" fontId="241" fillId="5" borderId="97" xfId="58" applyNumberFormat="1" applyFont="1" applyFill="1" applyBorder="1" applyAlignment="1" applyProtection="1">
      <alignment horizontal="center" vertical="center"/>
      <protection/>
    </xf>
    <xf numFmtId="188" fontId="241" fillId="5" borderId="17" xfId="58" applyNumberFormat="1" applyFont="1" applyFill="1" applyBorder="1" applyAlignment="1" applyProtection="1">
      <alignment horizontal="center" vertical="center"/>
      <protection/>
    </xf>
    <xf numFmtId="188" fontId="241" fillId="5" borderId="13" xfId="58" applyNumberFormat="1" applyFont="1" applyFill="1" applyBorder="1" applyAlignment="1" applyProtection="1">
      <alignment horizontal="center" vertical="center"/>
      <protection/>
    </xf>
    <xf numFmtId="188" fontId="241" fillId="45" borderId="124" xfId="58" applyNumberFormat="1" applyFont="1" applyFill="1" applyBorder="1" applyAlignment="1" applyProtection="1">
      <alignment horizontal="center" vertical="center"/>
      <protection/>
    </xf>
    <xf numFmtId="188" fontId="241" fillId="45" borderId="111" xfId="58" applyNumberFormat="1" applyFont="1" applyFill="1" applyBorder="1" applyAlignment="1" applyProtection="1">
      <alignment horizontal="center" vertical="center"/>
      <protection/>
    </xf>
    <xf numFmtId="3" fontId="5" fillId="39" borderId="177" xfId="58" applyNumberFormat="1" applyFont="1" applyFill="1" applyBorder="1" applyAlignment="1" applyProtection="1">
      <alignment horizontal="right" vertical="center"/>
      <protection locked="0"/>
    </xf>
    <xf numFmtId="3" fontId="5" fillId="39" borderId="178" xfId="58" applyNumberFormat="1" applyFont="1" applyFill="1" applyBorder="1" applyAlignment="1" applyProtection="1">
      <alignment horizontal="right" vertical="center"/>
      <protection locked="0"/>
    </xf>
    <xf numFmtId="3" fontId="5" fillId="39" borderId="179" xfId="58" applyNumberFormat="1" applyFont="1" applyFill="1" applyBorder="1" applyAlignment="1" applyProtection="1">
      <alignment horizontal="right" vertical="center"/>
      <protection locked="0"/>
    </xf>
    <xf numFmtId="188" fontId="241" fillId="45" borderId="23" xfId="58" applyNumberFormat="1" applyFont="1" applyFill="1" applyBorder="1" applyAlignment="1" applyProtection="1">
      <alignment horizontal="center" vertical="center"/>
      <protection/>
    </xf>
    <xf numFmtId="188" fontId="241" fillId="45" borderId="92" xfId="58" applyNumberFormat="1" applyFont="1" applyFill="1" applyBorder="1" applyAlignment="1" applyProtection="1">
      <alignment horizontal="center" vertical="center"/>
      <protection/>
    </xf>
    <xf numFmtId="188" fontId="241" fillId="45" borderId="177" xfId="58" applyNumberFormat="1" applyFont="1" applyFill="1" applyBorder="1" applyAlignment="1" applyProtection="1">
      <alignment horizontal="center" vertical="center"/>
      <protection/>
    </xf>
    <xf numFmtId="188" fontId="241" fillId="53" borderId="180" xfId="58" applyNumberFormat="1" applyFont="1" applyFill="1" applyBorder="1" applyAlignment="1" applyProtection="1">
      <alignment horizontal="center" vertical="center"/>
      <protection/>
    </xf>
    <xf numFmtId="188" fontId="241" fillId="27" borderId="181" xfId="58" applyNumberFormat="1" applyFont="1" applyFill="1" applyBorder="1" applyAlignment="1" applyProtection="1">
      <alignment horizontal="center" vertical="center"/>
      <protection/>
    </xf>
    <xf numFmtId="188" fontId="241" fillId="27" borderId="182" xfId="58" applyNumberFormat="1" applyFont="1" applyFill="1" applyBorder="1" applyAlignment="1" applyProtection="1">
      <alignment horizontal="center" vertical="center"/>
      <protection/>
    </xf>
    <xf numFmtId="188" fontId="241" fillId="53" borderId="183" xfId="58" applyNumberFormat="1" applyFont="1" applyFill="1" applyBorder="1" applyAlignment="1" applyProtection="1">
      <alignment horizontal="center" vertical="center"/>
      <protection/>
    </xf>
    <xf numFmtId="188" fontId="241" fillId="53" borderId="171" xfId="58" applyNumberFormat="1" applyFont="1" applyFill="1" applyBorder="1" applyAlignment="1" applyProtection="1">
      <alignment horizontal="center" vertical="center"/>
      <protection/>
    </xf>
    <xf numFmtId="181" fontId="313" fillId="19" borderId="31" xfId="66" applyNumberFormat="1" applyFont="1" applyFill="1" applyBorder="1" applyAlignment="1" quotePrefix="1">
      <alignment horizontal="right" vertical="center"/>
      <protection/>
    </xf>
    <xf numFmtId="0" fontId="8" fillId="19" borderId="26" xfId="66" applyFont="1" applyFill="1" applyBorder="1" applyAlignment="1" quotePrefix="1">
      <alignment horizontal="right" vertical="center"/>
      <protection/>
    </xf>
    <xf numFmtId="0" fontId="5" fillId="19" borderId="32" xfId="66" applyFont="1" applyFill="1" applyBorder="1" applyAlignment="1">
      <alignment horizontal="left" vertical="center" wrapText="1"/>
      <protection/>
    </xf>
    <xf numFmtId="3" fontId="248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14" fillId="45" borderId="125" xfId="71" applyNumberFormat="1" applyFont="1" applyFill="1" applyBorder="1" applyAlignment="1" applyProtection="1">
      <alignment/>
      <protection/>
    </xf>
    <xf numFmtId="38" fontId="314" fillId="45" borderId="47" xfId="71" applyNumberFormat="1" applyFont="1" applyFill="1" applyBorder="1" applyAlignment="1" applyProtection="1">
      <alignment/>
      <protection/>
    </xf>
    <xf numFmtId="38" fontId="314" fillId="45" borderId="147" xfId="71" applyNumberFormat="1" applyFont="1" applyFill="1" applyBorder="1" applyAlignment="1" applyProtection="1">
      <alignment/>
      <protection/>
    </xf>
    <xf numFmtId="197" fontId="315" fillId="45" borderId="66" xfId="61" applyNumberFormat="1" applyFont="1" applyFill="1" applyBorder="1" applyAlignment="1" applyProtection="1">
      <alignment/>
      <protection/>
    </xf>
    <xf numFmtId="197" fontId="316" fillId="45" borderId="66" xfId="61" applyNumberFormat="1" applyFont="1" applyFill="1" applyBorder="1" applyAlignment="1" applyProtection="1">
      <alignment/>
      <protection/>
    </xf>
    <xf numFmtId="197" fontId="316" fillId="45" borderId="145" xfId="61" applyNumberFormat="1" applyFont="1" applyFill="1" applyBorder="1" applyAlignment="1" applyProtection="1">
      <alignment/>
      <protection/>
    </xf>
    <xf numFmtId="38" fontId="314" fillId="45" borderId="125" xfId="71" applyNumberFormat="1" applyFont="1" applyFill="1" applyBorder="1" applyAlignment="1" applyProtection="1">
      <alignment horizontal="center"/>
      <protection/>
    </xf>
    <xf numFmtId="38" fontId="314" fillId="45" borderId="47" xfId="71" applyNumberFormat="1" applyFont="1" applyFill="1" applyBorder="1" applyAlignment="1" applyProtection="1">
      <alignment horizontal="center"/>
      <protection/>
    </xf>
    <xf numFmtId="38" fontId="314" fillId="45" borderId="147" xfId="71" applyNumberFormat="1" applyFont="1" applyFill="1" applyBorder="1" applyAlignment="1" applyProtection="1">
      <alignment horizontal="center"/>
      <protection/>
    </xf>
    <xf numFmtId="188" fontId="241" fillId="32" borderId="13" xfId="58" applyNumberFormat="1" applyFont="1" applyFill="1" applyBorder="1" applyAlignment="1" applyProtection="1">
      <alignment horizontal="center" vertical="center"/>
      <protection/>
    </xf>
    <xf numFmtId="188" fontId="241" fillId="45" borderId="60" xfId="58" applyNumberFormat="1" applyFont="1" applyFill="1" applyBorder="1" applyAlignment="1" applyProtection="1">
      <alignment horizontal="center" vertical="center"/>
      <protection/>
    </xf>
    <xf numFmtId="188" fontId="241" fillId="45" borderId="184" xfId="58" applyNumberFormat="1" applyFont="1" applyFill="1" applyBorder="1" applyAlignment="1" applyProtection="1">
      <alignment horizontal="center" vertical="center"/>
      <protection/>
    </xf>
    <xf numFmtId="188" fontId="241" fillId="53" borderId="111" xfId="58" applyNumberFormat="1" applyFont="1" applyFill="1" applyBorder="1" applyAlignment="1" applyProtection="1">
      <alignment horizontal="center" vertical="center"/>
      <protection/>
    </xf>
    <xf numFmtId="188" fontId="241" fillId="53" borderId="146" xfId="58" applyNumberFormat="1" applyFont="1" applyFill="1" applyBorder="1" applyAlignment="1" applyProtection="1">
      <alignment horizontal="center" vertical="center"/>
      <protection/>
    </xf>
    <xf numFmtId="188" fontId="241" fillId="53" borderId="33" xfId="58" applyNumberFormat="1" applyFont="1" applyFill="1" applyBorder="1" applyAlignment="1" applyProtection="1">
      <alignment horizontal="center" vertical="center"/>
      <protection/>
    </xf>
    <xf numFmtId="188" fontId="241" fillId="53" borderId="29" xfId="58" applyNumberFormat="1" applyFont="1" applyFill="1" applyBorder="1" applyAlignment="1" applyProtection="1">
      <alignment horizontal="center" vertical="center"/>
      <protection/>
    </xf>
    <xf numFmtId="188" fontId="241" fillId="53" borderId="178" xfId="58" applyNumberFormat="1" applyFont="1" applyFill="1" applyBorder="1" applyAlignment="1" applyProtection="1">
      <alignment horizontal="center" vertical="center"/>
      <protection/>
    </xf>
    <xf numFmtId="188" fontId="241" fillId="53" borderId="177" xfId="58" applyNumberFormat="1" applyFont="1" applyFill="1" applyBorder="1" applyAlignment="1" applyProtection="1">
      <alignment horizontal="center" vertical="center"/>
      <protection/>
    </xf>
    <xf numFmtId="188" fontId="241" fillId="45" borderId="185" xfId="58" applyNumberFormat="1" applyFont="1" applyFill="1" applyBorder="1" applyAlignment="1" applyProtection="1">
      <alignment horizontal="center" vertical="center"/>
      <protection/>
    </xf>
    <xf numFmtId="188" fontId="241" fillId="45" borderId="186" xfId="58" applyNumberFormat="1" applyFont="1" applyFill="1" applyBorder="1" applyAlignment="1" applyProtection="1">
      <alignment horizontal="center" vertical="center"/>
      <protection/>
    </xf>
    <xf numFmtId="3" fontId="5" fillId="39" borderId="187" xfId="58" applyNumberFormat="1" applyFont="1" applyFill="1" applyBorder="1" applyAlignment="1" applyProtection="1">
      <alignment horizontal="right" vertical="center"/>
      <protection locked="0"/>
    </xf>
    <xf numFmtId="188" fontId="241" fillId="45" borderId="188" xfId="58" applyNumberFormat="1" applyFont="1" applyFill="1" applyBorder="1" applyAlignment="1" applyProtection="1">
      <alignment horizontal="center" vertical="center"/>
      <protection/>
    </xf>
    <xf numFmtId="188" fontId="241" fillId="48" borderId="13" xfId="58" applyNumberFormat="1" applyFont="1" applyFill="1" applyBorder="1" applyAlignment="1" applyProtection="1">
      <alignment horizontal="center" vertical="center"/>
      <protection/>
    </xf>
    <xf numFmtId="1" fontId="5" fillId="0" borderId="30" xfId="58" applyNumberFormat="1" applyFont="1" applyFill="1" applyBorder="1" applyAlignment="1" applyProtection="1">
      <alignment horizontal="center" vertical="center"/>
      <protection locked="0"/>
    </xf>
    <xf numFmtId="0" fontId="269" fillId="39" borderId="26" xfId="58" applyFont="1" applyFill="1" applyBorder="1" applyAlignment="1">
      <alignment vertical="center"/>
      <protection/>
    </xf>
    <xf numFmtId="0" fontId="26" fillId="32" borderId="0" xfId="58" applyFont="1" applyFill="1" applyBorder="1">
      <alignment/>
      <protection/>
    </xf>
    <xf numFmtId="0" fontId="25" fillId="32" borderId="0" xfId="58" applyFont="1" applyFill="1" applyBorder="1">
      <alignment/>
      <protection/>
    </xf>
    <xf numFmtId="49" fontId="269" fillId="39" borderId="0" xfId="58" applyNumberFormat="1" applyFont="1" applyFill="1" applyAlignment="1">
      <alignment vertical="center"/>
      <protection/>
    </xf>
    <xf numFmtId="0" fontId="46" fillId="39" borderId="113" xfId="61" applyFont="1" applyFill="1" applyBorder="1" applyAlignment="1" applyProtection="1">
      <alignment horizontal="center"/>
      <protection/>
    </xf>
    <xf numFmtId="0" fontId="46" fillId="39" borderId="117" xfId="61" applyFont="1" applyFill="1" applyBorder="1" applyAlignment="1" applyProtection="1">
      <alignment horizontal="center"/>
      <protection/>
    </xf>
    <xf numFmtId="0" fontId="46" fillId="39" borderId="114" xfId="61" applyFont="1" applyFill="1" applyBorder="1" applyAlignment="1" applyProtection="1">
      <alignment horizontal="center"/>
      <protection/>
    </xf>
    <xf numFmtId="0" fontId="317" fillId="58" borderId="103" xfId="62" applyFont="1" applyFill="1" applyBorder="1" applyAlignment="1" applyProtection="1">
      <alignment horizontal="center"/>
      <protection/>
    </xf>
    <xf numFmtId="1" fontId="46" fillId="32" borderId="108" xfId="61" applyNumberFormat="1" applyFont="1" applyFill="1" applyBorder="1" applyAlignment="1" applyProtection="1">
      <alignment horizontal="center"/>
      <protection/>
    </xf>
    <xf numFmtId="0" fontId="46" fillId="32" borderId="108" xfId="6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253" fillId="64" borderId="122" xfId="71" applyNumberFormat="1" applyFont="1" applyFill="1" applyBorder="1" applyAlignment="1" applyProtection="1">
      <alignment horizontal="center"/>
      <protection/>
    </xf>
    <xf numFmtId="38" fontId="253" fillId="64" borderId="41" xfId="71" applyNumberFormat="1" applyFont="1" applyFill="1" applyBorder="1" applyAlignment="1" applyProtection="1">
      <alignment horizontal="center"/>
      <protection/>
    </xf>
    <xf numFmtId="38" fontId="253" fillId="64" borderId="48" xfId="71" applyNumberFormat="1" applyFont="1" applyFill="1" applyBorder="1" applyAlignment="1" applyProtection="1">
      <alignment horizontal="center"/>
      <protection/>
    </xf>
    <xf numFmtId="0" fontId="46" fillId="5" borderId="150" xfId="61" applyFont="1" applyFill="1" applyBorder="1" applyAlignment="1" applyProtection="1">
      <alignment horizontal="center"/>
      <protection/>
    </xf>
    <xf numFmtId="0" fontId="46" fillId="5" borderId="151" xfId="61" applyFont="1" applyFill="1" applyBorder="1" applyAlignment="1" applyProtection="1">
      <alignment horizontal="center"/>
      <protection/>
    </xf>
    <xf numFmtId="0" fontId="46" fillId="5" borderId="152" xfId="61" applyFont="1" applyFill="1" applyBorder="1" applyAlignment="1" applyProtection="1">
      <alignment horizontal="center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7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center"/>
      <protection/>
    </xf>
    <xf numFmtId="0" fontId="46" fillId="63" borderId="151" xfId="61" applyFont="1" applyFill="1" applyBorder="1" applyAlignment="1" applyProtection="1" quotePrefix="1">
      <alignment horizontal="center"/>
      <protection/>
    </xf>
    <xf numFmtId="0" fontId="46" fillId="63" borderId="152" xfId="61" applyFont="1" applyFill="1" applyBorder="1" applyAlignment="1" applyProtection="1" quotePrefix="1">
      <alignment horizontal="center"/>
      <protection/>
    </xf>
    <xf numFmtId="38" fontId="64" fillId="39" borderId="141" xfId="71" applyNumberFormat="1" applyFont="1" applyFill="1" applyBorder="1" applyAlignment="1" applyProtection="1">
      <alignment horizontal="center"/>
      <protection/>
    </xf>
    <xf numFmtId="38" fontId="64" fillId="39" borderId="108" xfId="71" applyNumberFormat="1" applyFont="1" applyFill="1" applyBorder="1" applyAlignment="1" applyProtection="1">
      <alignment horizontal="center"/>
      <protection/>
    </xf>
    <xf numFmtId="38" fontId="64" fillId="39" borderId="142" xfId="71" applyNumberFormat="1" applyFont="1" applyFill="1" applyBorder="1" applyAlignment="1" applyProtection="1">
      <alignment horizontal="center"/>
      <protection/>
    </xf>
    <xf numFmtId="38" fontId="25" fillId="39" borderId="122" xfId="71" applyNumberFormat="1" applyFont="1" applyFill="1" applyBorder="1" applyAlignment="1" applyProtection="1">
      <alignment horizontal="center"/>
      <protection/>
    </xf>
    <xf numFmtId="38" fontId="25" fillId="39" borderId="41" xfId="71" applyNumberFormat="1" applyFont="1" applyFill="1" applyBorder="1" applyAlignment="1" applyProtection="1">
      <alignment horizontal="center"/>
      <protection/>
    </xf>
    <xf numFmtId="38" fontId="25" fillId="39" borderId="48" xfId="71" applyNumberFormat="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center"/>
      <protection/>
    </xf>
    <xf numFmtId="0" fontId="46" fillId="42" borderId="151" xfId="61" applyFont="1" applyFill="1" applyBorder="1" applyAlignment="1" applyProtection="1">
      <alignment horizontal="center"/>
      <protection/>
    </xf>
    <xf numFmtId="0" fontId="46" fillId="42" borderId="152" xfId="6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317" fillId="39" borderId="26" xfId="62" applyFont="1" applyFill="1" applyBorder="1" applyAlignment="1" applyProtection="1">
      <alignment horizontal="center"/>
      <protection/>
    </xf>
    <xf numFmtId="0" fontId="317" fillId="39" borderId="0" xfId="62" applyFont="1" applyFill="1" applyBorder="1" applyAlignment="1" applyProtection="1">
      <alignment horizontal="center"/>
      <protection/>
    </xf>
    <xf numFmtId="0" fontId="317" fillId="39" borderId="11" xfId="62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0" fontId="62" fillId="42" borderId="14" xfId="58" applyFont="1" applyFill="1" applyBorder="1" applyAlignment="1" applyProtection="1">
      <alignment horizontal="center" vertical="center"/>
      <protection/>
    </xf>
    <xf numFmtId="0" fontId="62" fillId="42" borderId="15" xfId="58" applyFont="1" applyFill="1" applyBorder="1" applyAlignment="1" applyProtection="1">
      <alignment horizontal="center" vertical="center"/>
      <protection/>
    </xf>
    <xf numFmtId="0" fontId="62" fillId="42" borderId="16" xfId="58" applyFont="1" applyFill="1" applyBorder="1" applyAlignment="1" applyProtection="1">
      <alignment horizontal="center" vertical="center"/>
      <protection/>
    </xf>
    <xf numFmtId="0" fontId="62" fillId="39" borderId="40" xfId="61" applyFont="1" applyFill="1" applyBorder="1" applyAlignment="1" applyProtection="1">
      <alignment horizontal="center" vertical="center" wrapText="1"/>
      <protection/>
    </xf>
    <xf numFmtId="0" fontId="62" fillId="39" borderId="25" xfId="61" applyFont="1" applyFill="1" applyBorder="1" applyAlignment="1" applyProtection="1">
      <alignment horizontal="center" vertical="center" wrapText="1"/>
      <protection/>
    </xf>
    <xf numFmtId="0" fontId="62" fillId="39" borderId="97" xfId="61" applyFont="1" applyFill="1" applyBorder="1" applyAlignment="1" applyProtection="1">
      <alignment horizontal="center" vertical="center" wrapText="1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0" fontId="270" fillId="39" borderId="109" xfId="58" applyFont="1" applyFill="1" applyBorder="1" applyAlignment="1" applyProtection="1" quotePrefix="1">
      <alignment horizontal="center" vertical="center"/>
      <protection/>
    </xf>
    <xf numFmtId="0" fontId="270" fillId="39" borderId="25" xfId="58" applyFont="1" applyFill="1" applyBorder="1" applyAlignment="1" applyProtection="1" quotePrefix="1">
      <alignment horizontal="center" vertical="center"/>
      <protection/>
    </xf>
    <xf numFmtId="0" fontId="270" fillId="39" borderId="13" xfId="58" applyFont="1" applyFill="1" applyBorder="1" applyAlignment="1" applyProtection="1" quotePrefix="1">
      <alignment horizontal="center" vertical="center"/>
      <protection/>
    </xf>
    <xf numFmtId="186" fontId="223" fillId="39" borderId="109" xfId="53" applyNumberFormat="1" applyFill="1" applyBorder="1" applyAlignment="1" applyProtection="1">
      <alignment horizontal="center" vertical="center"/>
      <protection/>
    </xf>
    <xf numFmtId="186" fontId="277" fillId="39" borderId="13" xfId="58" applyNumberFormat="1" applyFont="1" applyFill="1" applyBorder="1" applyAlignment="1" applyProtection="1">
      <alignment horizontal="center" vertical="center"/>
      <protection/>
    </xf>
    <xf numFmtId="3" fontId="223" fillId="39" borderId="109" xfId="53" applyNumberFormat="1" applyFill="1" applyBorder="1" applyAlignment="1" applyProtection="1">
      <alignment horizontal="center"/>
      <protection/>
    </xf>
    <xf numFmtId="0" fontId="277" fillId="39" borderId="25" xfId="70" applyFont="1" applyFill="1" applyBorder="1" applyAlignment="1" applyProtection="1">
      <alignment horizontal="center"/>
      <protection/>
    </xf>
    <xf numFmtId="0" fontId="277" fillId="39" borderId="13" xfId="70" applyFont="1" applyFill="1" applyBorder="1" applyAlignment="1" applyProtection="1">
      <alignment horizontal="center"/>
      <protection/>
    </xf>
    <xf numFmtId="1" fontId="247" fillId="48" borderId="109" xfId="58" applyNumberFormat="1" applyFont="1" applyFill="1" applyBorder="1" applyAlignment="1" applyProtection="1">
      <alignment horizontal="center" vertical="center"/>
      <protection/>
    </xf>
    <xf numFmtId="1" fontId="247" fillId="48" borderId="13" xfId="58" applyNumberFormat="1" applyFont="1" applyFill="1" applyBorder="1" applyAlignment="1" applyProtection="1">
      <alignment horizontal="center" vertical="center"/>
      <protection/>
    </xf>
    <xf numFmtId="0" fontId="318" fillId="32" borderId="0" xfId="61" applyFont="1" applyFill="1" applyBorder="1" applyAlignment="1" applyProtection="1">
      <alignment horizontal="center"/>
      <protection/>
    </xf>
    <xf numFmtId="194" fontId="279" fillId="32" borderId="0" xfId="6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3" fillId="42" borderId="126" xfId="58" applyFont="1" applyFill="1" applyBorder="1" applyAlignment="1" applyProtection="1">
      <alignment horizontal="center" vertical="center" wrapText="1"/>
      <protection/>
    </xf>
    <xf numFmtId="0" fontId="73" fillId="42" borderId="19" xfId="58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2" fillId="32" borderId="109" xfId="63" applyNumberFormat="1" applyFont="1" applyFill="1" applyBorder="1" applyAlignment="1" applyProtection="1">
      <alignment horizontal="center" vertical="center"/>
      <protection locked="0"/>
    </xf>
    <xf numFmtId="14" fontId="32" fillId="32" borderId="13" xfId="63" applyNumberFormat="1" applyFont="1" applyFill="1" applyBorder="1" applyAlignment="1" applyProtection="1">
      <alignment horizontal="center" vertical="center"/>
      <protection locked="0"/>
    </xf>
    <xf numFmtId="0" fontId="223" fillId="48" borderId="109" xfId="53" applyFill="1" applyBorder="1" applyAlignment="1" applyProtection="1">
      <alignment horizontal="center" vertical="center"/>
      <protection locked="0"/>
    </xf>
    <xf numFmtId="0" fontId="46" fillId="48" borderId="25" xfId="58" applyFont="1" applyFill="1" applyBorder="1" applyAlignment="1" applyProtection="1">
      <alignment horizontal="center" vertical="center"/>
      <protection locked="0"/>
    </xf>
    <xf numFmtId="0" fontId="46" fillId="48" borderId="13" xfId="58" applyFont="1" applyFill="1" applyBorder="1" applyAlignment="1" applyProtection="1">
      <alignment horizontal="center" vertical="center"/>
      <protection locked="0"/>
    </xf>
    <xf numFmtId="1" fontId="247" fillId="48" borderId="109" xfId="58" applyNumberFormat="1" applyFont="1" applyFill="1" applyBorder="1" applyAlignment="1" applyProtection="1">
      <alignment horizontal="center" vertical="center"/>
      <protection locked="0"/>
    </xf>
    <xf numFmtId="1" fontId="247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0" fontId="259" fillId="5" borderId="25" xfId="66" applyFont="1" applyFill="1" applyBorder="1" applyAlignment="1" quotePrefix="1">
      <alignment horizontal="left" vertical="center" wrapText="1"/>
      <protection/>
    </xf>
    <xf numFmtId="0" fontId="319" fillId="5" borderId="25" xfId="58" applyFont="1" applyFill="1" applyBorder="1" applyAlignment="1">
      <alignment horizontal="left" vertical="center" wrapText="1"/>
      <protection/>
    </xf>
    <xf numFmtId="3" fontId="268" fillId="32" borderId="109" xfId="58" applyNumberFormat="1" applyFont="1" applyFill="1" applyBorder="1" applyAlignment="1" applyProtection="1">
      <alignment horizontal="center" vertical="center"/>
      <protection locked="0"/>
    </xf>
    <xf numFmtId="3" fontId="268" fillId="32" borderId="25" xfId="58" applyNumberFormat="1" applyFont="1" applyFill="1" applyBorder="1" applyAlignment="1" applyProtection="1">
      <alignment horizontal="center" vertical="center"/>
      <protection locked="0"/>
    </xf>
    <xf numFmtId="3" fontId="268" fillId="32" borderId="13" xfId="58" applyNumberFormat="1" applyFont="1" applyFill="1" applyBorder="1" applyAlignment="1" applyProtection="1">
      <alignment horizontal="center" vertical="center"/>
      <protection locked="0"/>
    </xf>
    <xf numFmtId="3" fontId="320" fillId="32" borderId="109" xfId="58" applyNumberFormat="1" applyFont="1" applyFill="1" applyBorder="1" applyAlignment="1" applyProtection="1">
      <alignment horizontal="center" vertical="center"/>
      <protection locked="0"/>
    </xf>
    <xf numFmtId="3" fontId="320" fillId="32" borderId="25" xfId="58" applyNumberFormat="1" applyFont="1" applyFill="1" applyBorder="1" applyAlignment="1" applyProtection="1">
      <alignment horizontal="center" vertical="center"/>
      <protection locked="0"/>
    </xf>
    <xf numFmtId="3" fontId="320" fillId="32" borderId="13" xfId="58" applyNumberFormat="1" applyFont="1" applyFill="1" applyBorder="1" applyAlignment="1" applyProtection="1">
      <alignment horizontal="center" vertical="center"/>
      <protection locked="0"/>
    </xf>
    <xf numFmtId="0" fontId="262" fillId="4" borderId="25" xfId="66" applyFont="1" applyFill="1" applyBorder="1" applyAlignment="1" quotePrefix="1">
      <alignment horizontal="left" vertical="center" wrapText="1"/>
      <protection/>
    </xf>
    <xf numFmtId="0" fontId="321" fillId="4" borderId="25" xfId="58" applyFont="1" applyFill="1" applyBorder="1" applyAlignment="1">
      <alignment horizontal="left" vertical="center" wrapText="1"/>
      <protection/>
    </xf>
    <xf numFmtId="0" fontId="262" fillId="4" borderId="25" xfId="58" applyFont="1" applyFill="1" applyBorder="1" applyAlignment="1">
      <alignment horizontal="left" vertical="center"/>
      <protection/>
    </xf>
    <xf numFmtId="0" fontId="262" fillId="4" borderId="25" xfId="58" applyFont="1" applyFill="1" applyBorder="1" applyAlignment="1">
      <alignment horizontal="left" vertical="center" wrapText="1"/>
      <protection/>
    </xf>
    <xf numFmtId="0" fontId="262" fillId="4" borderId="97" xfId="58" applyFont="1" applyFill="1" applyBorder="1" applyAlignment="1">
      <alignment horizontal="left" vertical="center" wrapText="1"/>
      <protection/>
    </xf>
    <xf numFmtId="0" fontId="262" fillId="4" borderId="25" xfId="66" applyFont="1" applyFill="1" applyBorder="1" applyAlignment="1">
      <alignment horizontal="left" vertical="center"/>
      <protection/>
    </xf>
    <xf numFmtId="0" fontId="322" fillId="4" borderId="25" xfId="58" applyFont="1" applyFill="1" applyBorder="1" applyAlignment="1">
      <alignment horizontal="left" vertical="center" wrapText="1"/>
      <protection/>
    </xf>
    <xf numFmtId="0" fontId="262" fillId="4" borderId="25" xfId="58" applyFont="1" applyFill="1" applyBorder="1" applyAlignment="1">
      <alignment vertical="center" wrapText="1"/>
      <protection/>
    </xf>
    <xf numFmtId="0" fontId="322" fillId="4" borderId="25" xfId="58" applyFont="1" applyFill="1" applyBorder="1" applyAlignment="1">
      <alignment vertical="center" wrapText="1"/>
      <protection/>
    </xf>
    <xf numFmtId="0" fontId="262" fillId="4" borderId="25" xfId="66" applyFont="1" applyFill="1" applyBorder="1" applyAlignment="1" quotePrefix="1">
      <alignment horizontal="left" vertical="center"/>
      <protection/>
    </xf>
    <xf numFmtId="0" fontId="262" fillId="4" borderId="21" xfId="66" applyFont="1" applyFill="1" applyBorder="1" applyAlignment="1">
      <alignment vertical="center" wrapText="1"/>
      <protection/>
    </xf>
    <xf numFmtId="0" fontId="262" fillId="4" borderId="97" xfId="66" applyFont="1" applyFill="1" applyBorder="1" applyAlignment="1">
      <alignment horizontal="left" vertical="center"/>
      <protection/>
    </xf>
    <xf numFmtId="0" fontId="262" fillId="4" borderId="25" xfId="66" applyFont="1" applyFill="1" applyBorder="1" applyAlignment="1">
      <alignment horizontal="left" vertical="center" wrapText="1"/>
      <protection/>
    </xf>
    <xf numFmtId="0" fontId="262" fillId="4" borderId="25" xfId="66" applyFont="1" applyFill="1" applyBorder="1" applyAlignment="1">
      <alignment vertical="center" wrapText="1"/>
      <protection/>
    </xf>
    <xf numFmtId="0" fontId="321" fillId="4" borderId="25" xfId="58" applyFont="1" applyFill="1" applyBorder="1" applyAlignment="1">
      <alignment vertical="center" wrapText="1"/>
      <protection/>
    </xf>
    <xf numFmtId="0" fontId="244" fillId="48" borderId="109" xfId="58" applyFont="1" applyFill="1" applyBorder="1" applyAlignment="1" applyProtection="1">
      <alignment horizontal="center" vertical="center" wrapText="1"/>
      <protection/>
    </xf>
    <xf numFmtId="0" fontId="244" fillId="48" borderId="25" xfId="58" applyFont="1" applyFill="1" applyBorder="1" applyAlignment="1" applyProtection="1">
      <alignment horizontal="center" vertical="center" wrapText="1"/>
      <protection/>
    </xf>
    <xf numFmtId="0" fontId="244" fillId="48" borderId="13" xfId="58" applyFont="1" applyFill="1" applyBorder="1" applyAlignment="1" applyProtection="1">
      <alignment horizontal="center" vertical="center" wrapText="1"/>
      <protection/>
    </xf>
    <xf numFmtId="0" fontId="270" fillId="32" borderId="109" xfId="58" applyFont="1" applyFill="1" applyBorder="1" applyAlignment="1" applyProtection="1">
      <alignment vertical="center" wrapText="1"/>
      <protection/>
    </xf>
    <xf numFmtId="0" fontId="270" fillId="32" borderId="25" xfId="58" applyFont="1" applyFill="1" applyBorder="1" applyAlignment="1" applyProtection="1">
      <alignment vertical="center" wrapText="1"/>
      <protection/>
    </xf>
    <xf numFmtId="0" fontId="270" fillId="32" borderId="13" xfId="58" applyFont="1" applyFill="1" applyBorder="1" applyAlignment="1" applyProtection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178" fontId="5" fillId="38" borderId="0" xfId="58" applyNumberFormat="1" applyFont="1" applyFill="1" applyBorder="1" applyAlignment="1">
      <alignment horizontal="left" wrapText="1"/>
      <protection/>
    </xf>
    <xf numFmtId="0" fontId="259" fillId="5" borderId="25" xfId="66" applyFont="1" applyFill="1" applyBorder="1" applyAlignment="1" applyProtection="1" quotePrefix="1">
      <alignment horizontal="left" vertical="center" wrapText="1"/>
      <protection/>
    </xf>
    <xf numFmtId="0" fontId="319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47" fillId="48" borderId="25" xfId="58" applyFont="1" applyFill="1" applyBorder="1" applyAlignment="1" applyProtection="1">
      <alignment wrapText="1"/>
      <protection/>
    </xf>
    <xf numFmtId="0" fontId="247" fillId="48" borderId="97" xfId="58" applyFont="1" applyFill="1" applyBorder="1" applyAlignment="1" applyProtection="1">
      <alignment wrapText="1"/>
      <protection/>
    </xf>
    <xf numFmtId="0" fontId="247" fillId="32" borderId="109" xfId="58" applyFont="1" applyFill="1" applyBorder="1" applyAlignment="1" applyProtection="1">
      <alignment horizontal="left" vertical="center"/>
      <protection/>
    </xf>
    <xf numFmtId="0" fontId="247" fillId="32" borderId="97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247" fillId="48" borderId="25" xfId="58" applyFont="1" applyFill="1" applyBorder="1" applyAlignment="1" applyProtection="1">
      <alignment horizontal="left"/>
      <protection/>
    </xf>
    <xf numFmtId="0" fontId="247" fillId="48" borderId="97" xfId="58" applyFont="1" applyFill="1" applyBorder="1" applyAlignment="1" applyProtection="1">
      <alignment horizontal="left"/>
      <protection/>
    </xf>
    <xf numFmtId="0" fontId="247" fillId="48" borderId="25" xfId="58" applyFont="1" applyFill="1" applyBorder="1" applyAlignment="1" applyProtection="1">
      <alignment horizontal="left" vertical="center"/>
      <protection/>
    </xf>
    <xf numFmtId="0" fontId="247" fillId="48" borderId="97" xfId="58" applyFont="1" applyFill="1" applyBorder="1" applyAlignment="1" applyProtection="1">
      <alignment horizontal="left" vertical="center"/>
      <protection/>
    </xf>
    <xf numFmtId="0" fontId="247" fillId="48" borderId="25" xfId="58" applyFont="1" applyFill="1" applyBorder="1" applyAlignment="1" applyProtection="1">
      <alignment vertical="center" wrapText="1"/>
      <protection/>
    </xf>
    <xf numFmtId="0" fontId="247" fillId="48" borderId="97" xfId="58" applyFont="1" applyFill="1" applyBorder="1" applyAlignment="1" applyProtection="1">
      <alignment vertical="center" wrapText="1"/>
      <protection/>
    </xf>
    <xf numFmtId="0" fontId="247" fillId="48" borderId="25" xfId="66" applyFont="1" applyFill="1" applyBorder="1" applyAlignment="1" applyProtection="1" quotePrefix="1">
      <alignment horizontal="left" vertical="center" wrapText="1"/>
      <protection/>
    </xf>
    <xf numFmtId="0" fontId="247" fillId="48" borderId="97" xfId="66" applyFont="1" applyFill="1" applyBorder="1" applyAlignment="1" applyProtection="1" quotePrefix="1">
      <alignment horizontal="left" vertical="center" wrapText="1"/>
      <protection/>
    </xf>
    <xf numFmtId="0" fontId="247" fillId="48" borderId="25" xfId="66" applyFont="1" applyFill="1" applyBorder="1" applyAlignment="1" applyProtection="1">
      <alignment horizontal="left" vertical="center"/>
      <protection/>
    </xf>
    <xf numFmtId="0" fontId="247" fillId="48" borderId="97" xfId="66" applyFont="1" applyFill="1" applyBorder="1" applyAlignment="1" applyProtection="1">
      <alignment horizontal="left" vertical="center"/>
      <protection/>
    </xf>
    <xf numFmtId="0" fontId="247" fillId="48" borderId="25" xfId="66" applyFont="1" applyFill="1" applyBorder="1" applyAlignment="1" applyProtection="1" quotePrefix="1">
      <alignment horizontal="left" vertical="center"/>
      <protection/>
    </xf>
    <xf numFmtId="0" fontId="247" fillId="48" borderId="97" xfId="66" applyFont="1" applyFill="1" applyBorder="1" applyAlignment="1" applyProtection="1" quotePrefix="1">
      <alignment horizontal="left" vertical="center"/>
      <protection/>
    </xf>
    <xf numFmtId="0" fontId="247" fillId="48" borderId="25" xfId="66" applyFont="1" applyFill="1" applyBorder="1" applyAlignment="1" applyProtection="1">
      <alignment vertical="center" wrapText="1"/>
      <protection/>
    </xf>
    <xf numFmtId="0" fontId="247" fillId="48" borderId="97" xfId="66" applyFont="1" applyFill="1" applyBorder="1" applyAlignment="1" applyProtection="1">
      <alignment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0" fontId="49" fillId="44" borderId="97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58" applyFont="1" applyFill="1" applyBorder="1" applyAlignment="1" applyProtection="1">
      <alignment horizontal="center" vertical="center" wrapText="1"/>
      <protection locked="0"/>
    </xf>
    <xf numFmtId="0" fontId="244" fillId="48" borderId="25" xfId="58" applyFont="1" applyFill="1" applyBorder="1" applyAlignment="1" applyProtection="1">
      <alignment horizontal="center" vertical="center" wrapText="1"/>
      <protection locked="0"/>
    </xf>
    <xf numFmtId="0" fontId="244" fillId="48" borderId="13" xfId="58" applyFont="1" applyFill="1" applyBorder="1" applyAlignment="1" applyProtection="1">
      <alignment horizontal="center" vertical="center" wrapText="1"/>
      <protection locked="0"/>
    </xf>
    <xf numFmtId="0" fontId="24" fillId="13" borderId="14" xfId="58" applyFont="1" applyFill="1" applyBorder="1" applyAlignment="1" applyProtection="1">
      <alignment horizontal="center" vertical="center"/>
      <protection/>
    </xf>
    <xf numFmtId="0" fontId="24" fillId="13" borderId="15" xfId="58" applyFont="1" applyFill="1" applyBorder="1" applyAlignment="1" applyProtection="1">
      <alignment horizontal="center" vertical="center"/>
      <protection/>
    </xf>
    <xf numFmtId="0" fontId="24" fillId="13" borderId="16" xfId="58" applyFont="1" applyFill="1" applyBorder="1" applyAlignment="1" applyProtection="1">
      <alignment horizontal="center" vertical="center"/>
      <protection/>
    </xf>
    <xf numFmtId="0" fontId="13" fillId="13" borderId="14" xfId="58" applyFont="1" applyFill="1" applyBorder="1" applyAlignment="1" applyProtection="1">
      <alignment horizontal="center" vertical="center"/>
      <protection/>
    </xf>
    <xf numFmtId="0" fontId="13" fillId="13" borderId="15" xfId="58" applyFont="1" applyFill="1" applyBorder="1" applyAlignment="1" applyProtection="1">
      <alignment horizontal="center" vertical="center"/>
      <protection/>
    </xf>
    <xf numFmtId="0" fontId="13" fillId="13" borderId="16" xfId="58" applyFont="1" applyFill="1" applyBorder="1" applyAlignment="1" applyProtection="1">
      <alignment horizontal="center" vertical="center"/>
      <protection/>
    </xf>
    <xf numFmtId="0" fontId="298" fillId="42" borderId="14" xfId="58" applyFont="1" applyFill="1" applyBorder="1" applyAlignment="1" applyProtection="1">
      <alignment horizontal="center" vertical="center"/>
      <protection/>
    </xf>
    <xf numFmtId="0" fontId="298" fillId="42" borderId="15" xfId="58" applyFont="1" applyFill="1" applyBorder="1" applyAlignment="1" applyProtection="1">
      <alignment horizontal="center" vertical="center"/>
      <protection/>
    </xf>
    <xf numFmtId="0" fontId="298" fillId="42" borderId="16" xfId="58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50" fillId="13" borderId="14" xfId="58" applyFont="1" applyFill="1" applyBorder="1" applyAlignment="1" applyProtection="1">
      <alignment horizontal="center" vertical="center"/>
      <protection/>
    </xf>
    <xf numFmtId="0" fontId="50" fillId="13" borderId="15" xfId="58" applyFont="1" applyFill="1" applyBorder="1" applyAlignment="1" applyProtection="1">
      <alignment horizontal="center" vertical="center"/>
      <protection/>
    </xf>
    <xf numFmtId="0" fontId="50" fillId="13" borderId="16" xfId="58" applyFont="1" applyFill="1" applyBorder="1" applyAlignment="1" applyProtection="1">
      <alignment horizontal="center" vertical="center"/>
      <protection/>
    </xf>
    <xf numFmtId="0" fontId="286" fillId="49" borderId="14" xfId="0" applyFont="1" applyFill="1" applyBorder="1" applyAlignment="1" applyProtection="1">
      <alignment horizontal="center" vertical="center"/>
      <protection/>
    </xf>
    <xf numFmtId="0" fontId="286" fillId="49" borderId="15" xfId="0" applyFont="1" applyFill="1" applyBorder="1" applyAlignment="1" applyProtection="1">
      <alignment horizontal="center" vertical="center"/>
      <protection/>
    </xf>
    <xf numFmtId="0" fontId="286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23" fillId="52" borderId="14" xfId="58" applyFont="1" applyFill="1" applyBorder="1" applyAlignment="1" applyProtection="1">
      <alignment horizontal="center" vertical="center"/>
      <protection/>
    </xf>
    <xf numFmtId="0" fontId="323" fillId="52" borderId="15" xfId="58" applyFont="1" applyFill="1" applyBorder="1" applyAlignment="1" applyProtection="1">
      <alignment horizontal="center" vertical="center"/>
      <protection/>
    </xf>
    <xf numFmtId="0" fontId="323" fillId="52" borderId="16" xfId="58" applyFont="1" applyFill="1" applyBorder="1" applyAlignment="1" applyProtection="1">
      <alignment horizontal="center" vertical="center"/>
      <protection/>
    </xf>
    <xf numFmtId="0" fontId="270" fillId="32" borderId="109" xfId="58" applyFont="1" applyFill="1" applyBorder="1" applyAlignment="1" applyProtection="1">
      <alignment horizontal="center" vertical="center" wrapText="1"/>
      <protection/>
    </xf>
    <xf numFmtId="0" fontId="270" fillId="32" borderId="25" xfId="58" applyFont="1" applyFill="1" applyBorder="1" applyAlignment="1" applyProtection="1">
      <alignment horizontal="center" vertical="center" wrapText="1"/>
      <protection/>
    </xf>
    <xf numFmtId="0" fontId="270" fillId="32" borderId="13" xfId="58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8" sqref="G8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973</v>
      </c>
      <c r="C1" s="996"/>
      <c r="D1" s="996"/>
      <c r="E1" s="997"/>
      <c r="F1" s="998" t="s">
        <v>956</v>
      </c>
      <c r="G1" s="999" t="s">
        <v>974</v>
      </c>
      <c r="H1" s="997"/>
      <c r="I1" s="1000" t="s">
        <v>975</v>
      </c>
      <c r="J1" s="1000"/>
      <c r="K1" s="997"/>
      <c r="L1" s="1001" t="s">
        <v>976</v>
      </c>
      <c r="M1" s="997"/>
      <c r="N1" s="1002"/>
      <c r="O1" s="997"/>
      <c r="P1" s="1003" t="s">
        <v>977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718" t="str">
        <f>+OTCHET!B9</f>
        <v>ОУ "Неофит Рилски", гр. Килифарево</v>
      </c>
      <c r="C2" s="1719"/>
      <c r="D2" s="1720"/>
      <c r="E2" s="1008"/>
      <c r="F2" s="1009">
        <f>+OTCHET!H9</f>
        <v>0</v>
      </c>
      <c r="G2" s="1010" t="str">
        <f>+OTCHET!F12</f>
        <v>5401</v>
      </c>
      <c r="H2" s="1011"/>
      <c r="I2" s="1721">
        <f>+OTCHET!H607</f>
        <v>0</v>
      </c>
      <c r="J2" s="1722"/>
      <c r="K2" s="1002"/>
      <c r="L2" s="1723">
        <f>OTCHET!H605</f>
        <v>0</v>
      </c>
      <c r="M2" s="1724"/>
      <c r="N2" s="1725"/>
      <c r="O2" s="1012"/>
      <c r="P2" s="1013">
        <f>OTCHET!E15</f>
        <v>0</v>
      </c>
      <c r="Q2" s="1014" t="str">
        <f>OTCHET!F15</f>
        <v>БЮДЖЕТ</v>
      </c>
      <c r="R2" s="1015"/>
      <c r="S2" s="995" t="s">
        <v>978</v>
      </c>
      <c r="T2" s="1726">
        <f>+OTCHET!I9</f>
        <v>0</v>
      </c>
      <c r="U2" s="1727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979</v>
      </c>
      <c r="C4" s="1020"/>
      <c r="D4" s="1020"/>
      <c r="E4" s="1021"/>
      <c r="F4" s="1020"/>
      <c r="G4" s="1022"/>
      <c r="H4" s="1022"/>
      <c r="I4" s="1022"/>
      <c r="J4" s="1022" t="s">
        <v>980</v>
      </c>
      <c r="K4" s="1011"/>
      <c r="L4" s="1023">
        <f>+Q4</f>
        <v>2023</v>
      </c>
      <c r="M4" s="1024"/>
      <c r="N4" s="1024"/>
      <c r="O4" s="1012"/>
      <c r="P4" s="1025" t="s">
        <v>980</v>
      </c>
      <c r="Q4" s="1023">
        <f>+OTCHET!C3</f>
        <v>2023</v>
      </c>
      <c r="R4" s="1015"/>
      <c r="S4" s="1728" t="s">
        <v>981</v>
      </c>
      <c r="T4" s="1728"/>
      <c r="U4" s="1728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982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45016</v>
      </c>
      <c r="M6" s="1008"/>
      <c r="N6" s="1033" t="s">
        <v>983</v>
      </c>
      <c r="O6" s="997"/>
      <c r="P6" s="1034">
        <f>OTCHET!F9</f>
        <v>45016</v>
      </c>
      <c r="Q6" s="1033" t="s">
        <v>983</v>
      </c>
      <c r="R6" s="1035"/>
      <c r="S6" s="1729">
        <f>+Q4</f>
        <v>2023</v>
      </c>
      <c r="T6" s="1729"/>
      <c r="U6" s="1729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984</v>
      </c>
      <c r="G8" s="1045" t="s">
        <v>985</v>
      </c>
      <c r="H8" s="1008"/>
      <c r="I8" s="1046" t="s">
        <v>986</v>
      </c>
      <c r="J8" s="1047" t="s">
        <v>987</v>
      </c>
      <c r="K8" s="1008"/>
      <c r="L8" s="1048" t="s">
        <v>988</v>
      </c>
      <c r="M8" s="1008"/>
      <c r="N8" s="1049" t="s">
        <v>989</v>
      </c>
      <c r="O8" s="1050"/>
      <c r="P8" s="1051" t="s">
        <v>990</v>
      </c>
      <c r="Q8" s="1052" t="s">
        <v>991</v>
      </c>
      <c r="R8" s="1035"/>
      <c r="S8" s="1709" t="s">
        <v>960</v>
      </c>
      <c r="T8" s="1710"/>
      <c r="U8" s="1711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992</v>
      </c>
      <c r="C9" s="1054"/>
      <c r="D9" s="1055"/>
      <c r="E9" s="1008"/>
      <c r="F9" s="1056">
        <f>+L4</f>
        <v>2023</v>
      </c>
      <c r="G9" s="1057">
        <f>+L6</f>
        <v>45016</v>
      </c>
      <c r="H9" s="1008"/>
      <c r="I9" s="1058">
        <f>+L4</f>
        <v>2023</v>
      </c>
      <c r="J9" s="1059">
        <f>+L6</f>
        <v>45016</v>
      </c>
      <c r="K9" s="1060"/>
      <c r="L9" s="1061">
        <f>+L6</f>
        <v>45016</v>
      </c>
      <c r="M9" s="1060"/>
      <c r="N9" s="1062">
        <f>+L6</f>
        <v>45016</v>
      </c>
      <c r="O9" s="1063"/>
      <c r="P9" s="1064">
        <f>+L4</f>
        <v>2023</v>
      </c>
      <c r="Q9" s="1062">
        <f>+L6</f>
        <v>45016</v>
      </c>
      <c r="R9" s="1035"/>
      <c r="S9" s="1712" t="s">
        <v>961</v>
      </c>
      <c r="T9" s="1713"/>
      <c r="U9" s="1714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993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703</v>
      </c>
      <c r="J10" s="1070" t="s">
        <v>704</v>
      </c>
      <c r="K10" s="1008"/>
      <c r="L10" s="1070" t="s">
        <v>683</v>
      </c>
      <c r="M10" s="1008"/>
      <c r="N10" s="1071" t="s">
        <v>994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995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995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996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996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997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673" t="s">
        <v>998</v>
      </c>
      <c r="T13" s="1674"/>
      <c r="U13" s="1675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1994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+ROUND(+OTCHET!E90+OTCHET!E93+OTCHET!E94+OTCHET!E113+OTCHET!E114,0)</f>
        <v>0</v>
      </c>
      <c r="Q14" s="1103">
        <f>+ROUND(+OTCHET!L90+OTCHET!L93+OTCHET!L94+OTCHET!L113+OTCHET!L114,0)</f>
        <v>0</v>
      </c>
      <c r="R14" s="1035"/>
      <c r="S14" s="1664" t="s">
        <v>1979</v>
      </c>
      <c r="T14" s="1665"/>
      <c r="U14" s="1666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1977</v>
      </c>
      <c r="C15" s="1628"/>
      <c r="D15" s="1629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+ROUND(+OTCHET!E113+OTCHET!E114,0)</f>
        <v>0</v>
      </c>
      <c r="Q15" s="1145">
        <f>+OTCHET!L113+OTCHET!L114</f>
        <v>0</v>
      </c>
      <c r="R15" s="1035"/>
      <c r="S15" s="1715" t="s">
        <v>1978</v>
      </c>
      <c r="T15" s="1716"/>
      <c r="U15" s="1717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999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+ROUND(+OTCHET!E108+OTCHET!E109,0)</f>
        <v>0</v>
      </c>
      <c r="Q16" s="1103">
        <f>+ROUND(+OTCHET!L108+OTCHET!L109,0)</f>
        <v>0</v>
      </c>
      <c r="R16" s="1035"/>
      <c r="S16" s="1664" t="s">
        <v>1000</v>
      </c>
      <c r="T16" s="1665"/>
      <c r="U16" s="1666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1001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664" t="s">
        <v>1002</v>
      </c>
      <c r="T17" s="1665"/>
      <c r="U17" s="1666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1003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664" t="s">
        <v>1004</v>
      </c>
      <c r="T18" s="1665"/>
      <c r="U18" s="1666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1005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+ROUND(OTCHET!E135++OTCHET!E136,0)</f>
        <v>0</v>
      </c>
      <c r="Q19" s="1103">
        <f>+ROUND(OTCHET!L135++OTCHET!L136,0)</f>
        <v>0</v>
      </c>
      <c r="R19" s="1035"/>
      <c r="S19" s="1664" t="s">
        <v>1006</v>
      </c>
      <c r="T19" s="1665"/>
      <c r="U19" s="1666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1007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664" t="s">
        <v>1008</v>
      </c>
      <c r="T20" s="1665"/>
      <c r="U20" s="1666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1009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664" t="s">
        <v>1010</v>
      </c>
      <c r="T21" s="1665"/>
      <c r="U21" s="1666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1011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0</v>
      </c>
      <c r="K22" s="1084"/>
      <c r="L22" s="1109">
        <f t="shared" si="4"/>
        <v>0</v>
      </c>
      <c r="M22" s="1084"/>
      <c r="N22" s="1110">
        <f t="shared" si="5"/>
        <v>0</v>
      </c>
      <c r="O22" s="1086"/>
      <c r="P22" s="1108">
        <f>+ROUND(OTCHET!E111+OTCHET!E112+OTCHET!E118,0)</f>
        <v>0</v>
      </c>
      <c r="Q22" s="1109">
        <f>+ROUND(OTCHET!L111+OTCHET!L112+OTCHET!L118,0)</f>
        <v>0</v>
      </c>
      <c r="R22" s="1035"/>
      <c r="S22" s="1694" t="s">
        <v>1980</v>
      </c>
      <c r="T22" s="1695"/>
      <c r="U22" s="1696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1012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0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0</v>
      </c>
      <c r="O23" s="1086"/>
      <c r="P23" s="1114">
        <f>+ROUND(+SUM(P13,P14,P16,P17,P18,P19,P20,P21,P22),0)</f>
        <v>0</v>
      </c>
      <c r="Q23" s="1114">
        <f>+ROUND(+SUM(Q13,Q14,Q16,Q17,Q18,Q19,Q20,Q21,Q22),0)</f>
        <v>0</v>
      </c>
      <c r="R23" s="1035"/>
      <c r="S23" s="1679" t="s">
        <v>1013</v>
      </c>
      <c r="T23" s="1680"/>
      <c r="U23" s="1681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1014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1014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1015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+ROUND(OTCHET!E133,0)</f>
        <v>0</v>
      </c>
      <c r="Q25" s="1097">
        <f>+ROUND(OTCHET!L133,0)</f>
        <v>0</v>
      </c>
      <c r="R25" s="1035"/>
      <c r="S25" s="1673" t="s">
        <v>1016</v>
      </c>
      <c r="T25" s="1674"/>
      <c r="U25" s="1675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1017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+ROUND(+SUM(OTCHET!E124:E132)+OTCHET!E134,0)</f>
        <v>0</v>
      </c>
      <c r="Q26" s="1103">
        <f>+ROUND(+SUM(OTCHET!L124:L132)+OTCHET!L134,0)</f>
        <v>0</v>
      </c>
      <c r="R26" s="1035"/>
      <c r="S26" s="1664" t="s">
        <v>1018</v>
      </c>
      <c r="T26" s="1665"/>
      <c r="U26" s="1666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1019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+ROUND(+OTCHET!E107,0)</f>
        <v>0</v>
      </c>
      <c r="Q27" s="1109">
        <f>+ROUND(+OTCHET!L107,0)</f>
        <v>0</v>
      </c>
      <c r="R27" s="1035"/>
      <c r="S27" s="1694" t="s">
        <v>1020</v>
      </c>
      <c r="T27" s="1695"/>
      <c r="U27" s="1696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1021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679" t="s">
        <v>1022</v>
      </c>
      <c r="T28" s="1680"/>
      <c r="U28" s="1681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1023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1024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1025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1026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1027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1028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+ROUND(+OTCHET!E119+OTCHET!E117,0)</f>
        <v>0</v>
      </c>
      <c r="Q35" s="1115">
        <f>+ROUND(+OTCHET!L119+OTCHET!L117,0)</f>
        <v>0</v>
      </c>
      <c r="R35" s="1035"/>
      <c r="S35" s="1679" t="s">
        <v>1029</v>
      </c>
      <c r="T35" s="1680"/>
      <c r="U35" s="1681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1030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+ROUND(OTCHET!E120,0)</f>
        <v>0</v>
      </c>
      <c r="Q36" s="1161">
        <f>+ROUND(OTCHET!L120,0)</f>
        <v>0</v>
      </c>
      <c r="R36" s="1035"/>
      <c r="S36" s="1706" t="s">
        <v>1031</v>
      </c>
      <c r="T36" s="1707"/>
      <c r="U36" s="1708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1032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+ROUND(OTCHET!E121,0)</f>
        <v>0</v>
      </c>
      <c r="Q37" s="1167">
        <f>+ROUND(OTCHET!L121,0)</f>
        <v>0</v>
      </c>
      <c r="R37" s="1035"/>
      <c r="S37" s="1700" t="s">
        <v>1033</v>
      </c>
      <c r="T37" s="1701"/>
      <c r="U37" s="1702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1034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+ROUND(OTCHET!E122,0)</f>
        <v>0</v>
      </c>
      <c r="Q38" s="1173">
        <f>+ROUND(OTCHET!L122,0)</f>
        <v>0</v>
      </c>
      <c r="R38" s="1035"/>
      <c r="S38" s="1703" t="s">
        <v>1035</v>
      </c>
      <c r="T38" s="1704"/>
      <c r="U38" s="1705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1036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+ROUND(OTCHET!E115+OTCHET!E116,0)</f>
        <v>0</v>
      </c>
      <c r="Q40" s="1115">
        <f>+ROUND(OTCHET!L115+OTCHET!L116,0)</f>
        <v>0</v>
      </c>
      <c r="R40" s="1035"/>
      <c r="S40" s="1679" t="s">
        <v>1037</v>
      </c>
      <c r="T40" s="1680"/>
      <c r="U40" s="1681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1038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1038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1039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+ROUND(OTCHET!E141+OTCHET!E142+OTCHET!E159+OTCHET!E160,0)</f>
        <v>0</v>
      </c>
      <c r="Q42" s="1097">
        <f>+ROUND(OTCHET!L141+OTCHET!L142+OTCHET!L159+OTCHET!L160,0)</f>
        <v>0</v>
      </c>
      <c r="R42" s="1035"/>
      <c r="S42" s="1673" t="s">
        <v>1040</v>
      </c>
      <c r="T42" s="1674"/>
      <c r="U42" s="1675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1041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+ROUND(+SUM(OTCHET!E143:E148)+SUM(OTCHET!E161:E166),0)</f>
        <v>0</v>
      </c>
      <c r="Q43" s="1103">
        <f>+ROUND(+SUM(OTCHET!L143:L148)+SUM(OTCHET!L161:L166),0)</f>
        <v>0</v>
      </c>
      <c r="R43" s="1035"/>
      <c r="S43" s="1664" t="s">
        <v>1042</v>
      </c>
      <c r="T43" s="1665"/>
      <c r="U43" s="1666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1997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+ROUND(OTCHET!E149,0)</f>
        <v>0</v>
      </c>
      <c r="Q44" s="1103">
        <f>+ROUND(OTCHET!L149,0)</f>
        <v>0</v>
      </c>
      <c r="R44" s="1035"/>
      <c r="S44" s="1664" t="s">
        <v>1043</v>
      </c>
      <c r="T44" s="1665"/>
      <c r="U44" s="1666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1044</v>
      </c>
      <c r="C45" s="1106"/>
      <c r="D45" s="1107"/>
      <c r="E45" s="1008"/>
      <c r="F45" s="1108">
        <f>+IF($P$2=0,$P45,0)</f>
        <v>0</v>
      </c>
      <c r="G45" s="1109">
        <f>+IF($P$2=0,$Q45,0)</f>
        <v>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0</v>
      </c>
      <c r="O45" s="1086"/>
      <c r="P45" s="1108">
        <f>+ROUND(OTCHET!E137,0)</f>
        <v>0</v>
      </c>
      <c r="Q45" s="1109">
        <f>+ROUND(OTCHET!L137,0)</f>
        <v>0</v>
      </c>
      <c r="R45" s="1035"/>
      <c r="S45" s="1694" t="s">
        <v>1045</v>
      </c>
      <c r="T45" s="1695"/>
      <c r="U45" s="1696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1046</v>
      </c>
      <c r="C46" s="1112"/>
      <c r="D46" s="1113"/>
      <c r="E46" s="1008"/>
      <c r="F46" s="1114">
        <f>+ROUND(+SUM(F42:F45),0)</f>
        <v>0</v>
      </c>
      <c r="G46" s="1115">
        <f>+ROUND(+SUM(G42:G45),0)</f>
        <v>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0</v>
      </c>
      <c r="O46" s="1086"/>
      <c r="P46" s="1114">
        <f>+ROUND(+SUM(P42:P45),0)</f>
        <v>0</v>
      </c>
      <c r="Q46" s="1115">
        <f>+ROUND(+SUM(Q42:Q45),0)</f>
        <v>0</v>
      </c>
      <c r="R46" s="1035"/>
      <c r="S46" s="1679" t="s">
        <v>1047</v>
      </c>
      <c r="T46" s="1680"/>
      <c r="U46" s="1681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1048</v>
      </c>
      <c r="C48" s="1186"/>
      <c r="D48" s="1187"/>
      <c r="E48" s="1008"/>
      <c r="F48" s="1188">
        <f>+ROUND(F23+F28+F35+F40+F46,0)</f>
        <v>0</v>
      </c>
      <c r="G48" s="1189">
        <f>+ROUND(G23+G28+G35+G40+G46,0)</f>
        <v>0</v>
      </c>
      <c r="H48" s="1008"/>
      <c r="I48" s="1188">
        <f>+ROUND(I23+I28+I35+I40+I46,0)</f>
        <v>0</v>
      </c>
      <c r="J48" s="1189">
        <f>+ROUND(J23+J28+J35+J40+J46,0)</f>
        <v>0</v>
      </c>
      <c r="K48" s="1084"/>
      <c r="L48" s="1189">
        <f>+ROUND(L23+L28+L35+L40+L46,0)</f>
        <v>0</v>
      </c>
      <c r="M48" s="1084"/>
      <c r="N48" s="1190">
        <f>+ROUND(N23+N28+N35+N40+N46,0)</f>
        <v>0</v>
      </c>
      <c r="O48" s="1191"/>
      <c r="P48" s="1188">
        <f>+ROUND(P23+P28+P35+P40+P46,0)</f>
        <v>0</v>
      </c>
      <c r="Q48" s="1189">
        <f>+ROUND(Q23+Q28+Q35+Q40+Q46,0)</f>
        <v>0</v>
      </c>
      <c r="R48" s="1035"/>
      <c r="S48" s="1691" t="s">
        <v>1049</v>
      </c>
      <c r="T48" s="1692"/>
      <c r="U48" s="1693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1050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1050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1051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1051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1052</v>
      </c>
      <c r="C51" s="1094"/>
      <c r="D51" s="1095"/>
      <c r="E51" s="1192"/>
      <c r="F51" s="1090">
        <f>+IF($P$2=0,$P51,0)</f>
        <v>0</v>
      </c>
      <c r="G51" s="1091">
        <f>+IF($P$2=0,$Q51,0)</f>
        <v>41309</v>
      </c>
      <c r="H51" s="1008"/>
      <c r="I51" s="1090">
        <f>+IF(OR($P$2=98,$P$2=42,$P$2=96,$P$2=97),$P51,0)</f>
        <v>0</v>
      </c>
      <c r="J51" s="1091">
        <f>+IF(OR($P$2=98,$P$2=42,$P$2=96,$P$2=97),$Q51,0)</f>
        <v>0</v>
      </c>
      <c r="K51" s="1084"/>
      <c r="L51" s="1091">
        <f>+IF($P$2=33,$Q51,0)</f>
        <v>0</v>
      </c>
      <c r="M51" s="1084"/>
      <c r="N51" s="1121">
        <f>+ROUND(+G51+J51+L51,0)</f>
        <v>41309</v>
      </c>
      <c r="O51" s="1086"/>
      <c r="P51" s="1090">
        <f>+ROUND(OTCHET!E205-SUM(OTCHET!E217:E219)+OTCHET!E271+IF(+OR(OTCHET!$F$12=5500,OTCHET!$F$12=5600),0,+OTCHET!E297),0)</f>
        <v>0</v>
      </c>
      <c r="Q51" s="1091">
        <f>+ROUND(OTCHET!L205-SUM(OTCHET!L217:L219)+OTCHET!L271+IF(+OR(OTCHET!$F$12=5500,OTCHET!$F$12=5600),0,+OTCHET!L297),0)</f>
        <v>41309</v>
      </c>
      <c r="R51" s="1035"/>
      <c r="S51" s="1673" t="s">
        <v>1053</v>
      </c>
      <c r="T51" s="1674"/>
      <c r="U51" s="1675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1054</v>
      </c>
      <c r="C52" s="1100"/>
      <c r="D52" s="1101"/>
      <c r="E52" s="1008"/>
      <c r="F52" s="1108">
        <f>+IF($P$2=0,$P52,0)</f>
        <v>0</v>
      </c>
      <c r="G52" s="1109">
        <f>+IF($P$2=0,$Q52,0)</f>
        <v>0</v>
      </c>
      <c r="H52" s="1008"/>
      <c r="I52" s="1108">
        <f>+IF(OR($P$2=98,$P$2=42,$P$2=96,$P$2=97),$P52,0)</f>
        <v>0</v>
      </c>
      <c r="J52" s="1109">
        <f>+IF(OR($P$2=98,$P$2=42,$P$2=96,$P$2=97),$Q52,0)</f>
        <v>0</v>
      </c>
      <c r="K52" s="1084"/>
      <c r="L52" s="1109">
        <f>+IF($P$2=33,$Q52,0)</f>
        <v>0</v>
      </c>
      <c r="M52" s="1084"/>
      <c r="N52" s="1110">
        <f>+ROUND(+G52+J52+L52,0)</f>
        <v>0</v>
      </c>
      <c r="O52" s="1086"/>
      <c r="P52" s="1108">
        <f>+ROUND(+SUM(OTCHET!E217:E219),0)</f>
        <v>0</v>
      </c>
      <c r="Q52" s="1109">
        <f>+ROUND(+SUM(OTCHET!L217:L219),0)</f>
        <v>0</v>
      </c>
      <c r="R52" s="1035"/>
      <c r="S52" s="1664" t="s">
        <v>1055</v>
      </c>
      <c r="T52" s="1665"/>
      <c r="U52" s="1666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1056</v>
      </c>
      <c r="C53" s="1100"/>
      <c r="D53" s="1101"/>
      <c r="E53" s="1008"/>
      <c r="F53" s="1108">
        <f>+IF($P$2=0,$P53,0)</f>
        <v>0</v>
      </c>
      <c r="G53" s="1109">
        <f>+IF($P$2=0,$Q53,0)</f>
        <v>569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569</v>
      </c>
      <c r="O53" s="1086"/>
      <c r="P53" s="1108">
        <f>+ROUND(OTCHET!E223,0)</f>
        <v>0</v>
      </c>
      <c r="Q53" s="1109">
        <f>+ROUND(OTCHET!L223,0)</f>
        <v>569</v>
      </c>
      <c r="R53" s="1035"/>
      <c r="S53" s="1664" t="s">
        <v>1057</v>
      </c>
      <c r="T53" s="1665"/>
      <c r="U53" s="1666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1058</v>
      </c>
      <c r="C54" s="1100"/>
      <c r="D54" s="1101"/>
      <c r="E54" s="1008"/>
      <c r="F54" s="1108">
        <f>+IF($P$2=0,$P54,0)</f>
        <v>0</v>
      </c>
      <c r="G54" s="1109">
        <f>+IF($P$2=0,$Q54,0)</f>
        <v>85345</v>
      </c>
      <c r="H54" s="1008"/>
      <c r="I54" s="1108">
        <f>+IF(OR($P$2=98,$P$2=42,$P$2=96,$P$2=97),$P54,0)</f>
        <v>0</v>
      </c>
      <c r="J54" s="1109">
        <f>+IF(OR($P$2=98,$P$2=42,$P$2=96,$P$2=97),$Q54,0)</f>
        <v>0</v>
      </c>
      <c r="K54" s="1084"/>
      <c r="L54" s="1109">
        <f>+IF($P$2=33,$Q54,0)</f>
        <v>0</v>
      </c>
      <c r="M54" s="1084"/>
      <c r="N54" s="1110">
        <f>+ROUND(+G54+J54+L54,0)</f>
        <v>85345</v>
      </c>
      <c r="O54" s="1086"/>
      <c r="P54" s="1108">
        <f>+ROUND(OTCHET!E187+OTCHET!E190,0)</f>
        <v>0</v>
      </c>
      <c r="Q54" s="1109">
        <f>+ROUND(OTCHET!L187+OTCHET!L190,0)</f>
        <v>85345</v>
      </c>
      <c r="R54" s="1035"/>
      <c r="S54" s="1664" t="s">
        <v>1059</v>
      </c>
      <c r="T54" s="1665"/>
      <c r="U54" s="1666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1060</v>
      </c>
      <c r="C55" s="1106"/>
      <c r="D55" s="1107"/>
      <c r="E55" s="1008"/>
      <c r="F55" s="1108">
        <f>+IF($P$2=0,$P55,0)</f>
        <v>0</v>
      </c>
      <c r="G55" s="1109">
        <f>+IF($P$2=0,$Q55,0)</f>
        <v>21498</v>
      </c>
      <c r="H55" s="1008"/>
      <c r="I55" s="1108">
        <f>+IF(OR($P$2=98,$P$2=42,$P$2=96,$P$2=97),$P55,0)</f>
        <v>0</v>
      </c>
      <c r="J55" s="1109">
        <f>+IF(OR($P$2=98,$P$2=42,$P$2=96,$P$2=97),$Q55,0)</f>
        <v>0</v>
      </c>
      <c r="K55" s="1084"/>
      <c r="L55" s="1109">
        <f>+IF($P$2=33,$Q55,0)</f>
        <v>0</v>
      </c>
      <c r="M55" s="1084"/>
      <c r="N55" s="1110">
        <f>+ROUND(+G55+J55+L55,0)</f>
        <v>21498</v>
      </c>
      <c r="O55" s="1086"/>
      <c r="P55" s="1108">
        <f>+ROUND(OTCHET!E196+OTCHET!E204,0)</f>
        <v>0</v>
      </c>
      <c r="Q55" s="1109">
        <f>+ROUND(OTCHET!L196+OTCHET!L204,0)</f>
        <v>21498</v>
      </c>
      <c r="R55" s="1035"/>
      <c r="S55" s="1694" t="s">
        <v>1061</v>
      </c>
      <c r="T55" s="1695"/>
      <c r="U55" s="1696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1062</v>
      </c>
      <c r="C56" s="1194"/>
      <c r="D56" s="1195"/>
      <c r="E56" s="1008"/>
      <c r="F56" s="1196">
        <f>+ROUND(+SUM(F51:F55),0)</f>
        <v>0</v>
      </c>
      <c r="G56" s="1197">
        <f>+ROUND(+SUM(G51:G55),0)</f>
        <v>148721</v>
      </c>
      <c r="H56" s="1008"/>
      <c r="I56" s="1196">
        <f>+ROUND(+SUM(I51:I55),0)</f>
        <v>0</v>
      </c>
      <c r="J56" s="1197">
        <f>+ROUND(+SUM(J51:J55),0)</f>
        <v>0</v>
      </c>
      <c r="K56" s="1084"/>
      <c r="L56" s="1197">
        <f>+ROUND(+SUM(L51:L55),0)</f>
        <v>0</v>
      </c>
      <c r="M56" s="1084"/>
      <c r="N56" s="1198">
        <f>+ROUND(+SUM(N51:N55),0)</f>
        <v>148721</v>
      </c>
      <c r="O56" s="1086"/>
      <c r="P56" s="1196">
        <f>+ROUND(+SUM(P51:P55),0)</f>
        <v>0</v>
      </c>
      <c r="Q56" s="1197">
        <f>+ROUND(+SUM(Q51:Q55),0)</f>
        <v>148721</v>
      </c>
      <c r="R56" s="1035"/>
      <c r="S56" s="1679" t="s">
        <v>1063</v>
      </c>
      <c r="T56" s="1680"/>
      <c r="U56" s="1681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1064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1064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1065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673" t="s">
        <v>1066</v>
      </c>
      <c r="T58" s="1674"/>
      <c r="U58" s="1675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1067</v>
      </c>
      <c r="C59" s="1100"/>
      <c r="D59" s="1101"/>
      <c r="E59" s="1008"/>
      <c r="F59" s="1108">
        <f>+IF($P$2=0,$P59,0)</f>
        <v>0</v>
      </c>
      <c r="G59" s="1109">
        <f>+IF($P$2=0,$Q59,0)</f>
        <v>0</v>
      </c>
      <c r="H59" s="1008"/>
      <c r="I59" s="1108">
        <f>+IF(OR($P$2=98,$P$2=42,$P$2=96,$P$2=97),$P59,0)</f>
        <v>0</v>
      </c>
      <c r="J59" s="1109">
        <f>+IF(OR($P$2=98,$P$2=42,$P$2=96,$P$2=97),$Q59,0)</f>
        <v>0</v>
      </c>
      <c r="K59" s="1084"/>
      <c r="L59" s="1109">
        <f>+IF($P$2=33,$Q59,0)</f>
        <v>0</v>
      </c>
      <c r="M59" s="1084"/>
      <c r="N59" s="1110">
        <f>+ROUND(+G59+J59+L59,0)</f>
        <v>0</v>
      </c>
      <c r="O59" s="1086"/>
      <c r="P59" s="1108">
        <f>+ROUND(+OTCHET!E275+OTCHET!E276,0)</f>
        <v>0</v>
      </c>
      <c r="Q59" s="1109">
        <f>+ROUND(+OTCHET!L275+OTCHET!L276,0)</f>
        <v>0</v>
      </c>
      <c r="R59" s="1035"/>
      <c r="S59" s="1664" t="s">
        <v>1068</v>
      </c>
      <c r="T59" s="1665"/>
      <c r="U59" s="1666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1069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664" t="s">
        <v>1070</v>
      </c>
      <c r="T60" s="1665"/>
      <c r="U60" s="1666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1071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694" t="s">
        <v>1072</v>
      </c>
      <c r="T61" s="1695"/>
      <c r="U61" s="1696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1073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1074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1075</v>
      </c>
      <c r="C63" s="1194"/>
      <c r="D63" s="1195"/>
      <c r="E63" s="1008"/>
      <c r="F63" s="1196">
        <f>+ROUND(+SUM(F58:F61),0)</f>
        <v>0</v>
      </c>
      <c r="G63" s="1197">
        <f>+ROUND(+SUM(G58:G61),0)</f>
        <v>0</v>
      </c>
      <c r="H63" s="1008"/>
      <c r="I63" s="1196">
        <f>+ROUND(+SUM(I58:I61),0)</f>
        <v>0</v>
      </c>
      <c r="J63" s="1197">
        <f>+ROUND(+SUM(J58:J61),0)</f>
        <v>0</v>
      </c>
      <c r="K63" s="1084"/>
      <c r="L63" s="1197">
        <f>+ROUND(+SUM(L58:L61),0)</f>
        <v>0</v>
      </c>
      <c r="M63" s="1084"/>
      <c r="N63" s="1198">
        <f>+ROUND(+SUM(N58:N61),0)</f>
        <v>0</v>
      </c>
      <c r="O63" s="1086"/>
      <c r="P63" s="1196">
        <f>+ROUND(+SUM(P58:P61),0)</f>
        <v>0</v>
      </c>
      <c r="Q63" s="1197">
        <f>+ROUND(+SUM(Q58:Q61),0)</f>
        <v>0</v>
      </c>
      <c r="R63" s="1035"/>
      <c r="S63" s="1679" t="s">
        <v>1076</v>
      </c>
      <c r="T63" s="1680"/>
      <c r="U63" s="1681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1077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1077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1078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673" t="s">
        <v>1079</v>
      </c>
      <c r="T65" s="1674"/>
      <c r="U65" s="1675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1080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664" t="s">
        <v>1081</v>
      </c>
      <c r="T66" s="1665"/>
      <c r="U66" s="1666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1082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679" t="s">
        <v>1083</v>
      </c>
      <c r="T67" s="1680"/>
      <c r="U67" s="1681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1084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1084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1085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0</v>
      </c>
      <c r="Q69" s="1091">
        <f>+ROUND(+SUM(OTCHET!L255:L258)+IF(+OR(OTCHET!$F$12=5500,OTCHET!$F$12=5600),+OTCHET!L297,0),0)</f>
        <v>0</v>
      </c>
      <c r="R69" s="1035"/>
      <c r="S69" s="1673" t="s">
        <v>1086</v>
      </c>
      <c r="T69" s="1674"/>
      <c r="U69" s="1675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1087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664" t="s">
        <v>1088</v>
      </c>
      <c r="T70" s="1665"/>
      <c r="U70" s="1666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1089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0</v>
      </c>
      <c r="Q71" s="1197">
        <f>+ROUND(+SUM(Q69:Q70),0)</f>
        <v>0</v>
      </c>
      <c r="R71" s="1035"/>
      <c r="S71" s="1679" t="s">
        <v>1090</v>
      </c>
      <c r="T71" s="1680"/>
      <c r="U71" s="1681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1091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1091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1092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0</v>
      </c>
      <c r="K73" s="1084"/>
      <c r="L73" s="1091">
        <f>+IF($P$2=33,$Q73,0)</f>
        <v>0</v>
      </c>
      <c r="M73" s="1084"/>
      <c r="N73" s="1121">
        <f>+ROUND(+G73+J73+L73,0)</f>
        <v>0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0</v>
      </c>
      <c r="R73" s="1035"/>
      <c r="S73" s="1673" t="s">
        <v>1093</v>
      </c>
      <c r="T73" s="1674"/>
      <c r="U73" s="1675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1094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664" t="s">
        <v>1095</v>
      </c>
      <c r="T74" s="1665"/>
      <c r="U74" s="1666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1096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0</v>
      </c>
      <c r="K75" s="1084"/>
      <c r="L75" s="1197">
        <f>+ROUND(+SUM(L73:L74),0)</f>
        <v>0</v>
      </c>
      <c r="M75" s="1084"/>
      <c r="N75" s="1198">
        <f>+ROUND(+SUM(N73:N74),0)</f>
        <v>0</v>
      </c>
      <c r="O75" s="1086"/>
      <c r="P75" s="1196">
        <f>+ROUND(+SUM(P73:P74),0)</f>
        <v>0</v>
      </c>
      <c r="Q75" s="1197">
        <f>+ROUND(+SUM(Q73:Q74),0)</f>
        <v>0</v>
      </c>
      <c r="R75" s="1035"/>
      <c r="S75" s="1679" t="s">
        <v>1097</v>
      </c>
      <c r="T75" s="1680"/>
      <c r="U75" s="1681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1098</v>
      </c>
      <c r="C77" s="1218"/>
      <c r="D77" s="1219"/>
      <c r="E77" s="1008"/>
      <c r="F77" s="1220">
        <f>+ROUND(F56+F63+F67+F71+F75,0)</f>
        <v>0</v>
      </c>
      <c r="G77" s="1221">
        <f>+ROUND(G56+G63+G67+G71+G75,0)</f>
        <v>148721</v>
      </c>
      <c r="H77" s="1008"/>
      <c r="I77" s="1220">
        <f>+ROUND(I56+I63+I67+I71+I75,0)</f>
        <v>0</v>
      </c>
      <c r="J77" s="1222">
        <f>+ROUND(J56+J63+J67+J71+J75,0)</f>
        <v>0</v>
      </c>
      <c r="K77" s="1084"/>
      <c r="L77" s="1222">
        <f>+ROUND(L56+L63+L67+L71+L75,0)</f>
        <v>0</v>
      </c>
      <c r="M77" s="1084"/>
      <c r="N77" s="1223">
        <f>+ROUND(N56+N63+N67+N71+N75,0)</f>
        <v>148721</v>
      </c>
      <c r="O77" s="1086"/>
      <c r="P77" s="1220">
        <f>+ROUND(P56+P63+P67+P71+P75,0)</f>
        <v>0</v>
      </c>
      <c r="Q77" s="1221">
        <f>+ROUND(Q56+Q63+Q67+Q71+Q75,0)</f>
        <v>148721</v>
      </c>
      <c r="R77" s="1035"/>
      <c r="S77" s="1682" t="s">
        <v>1099</v>
      </c>
      <c r="T77" s="1683"/>
      <c r="U77" s="1684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1100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1100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1101</v>
      </c>
      <c r="C79" s="1094"/>
      <c r="D79" s="1095"/>
      <c r="E79" s="1008"/>
      <c r="F79" s="1096">
        <f>+IF($P$2=0,$P79,0)</f>
        <v>0</v>
      </c>
      <c r="G79" s="1097">
        <f>+IF($P$2=0,$Q79,0)</f>
        <v>163234</v>
      </c>
      <c r="H79" s="1008"/>
      <c r="I79" s="1096">
        <f>+IF(OR($P$2=98,$P$2=42,$P$2=96,$P$2=97),$P79,0)</f>
        <v>0</v>
      </c>
      <c r="J79" s="1097">
        <f>+IF(OR($P$2=98,$P$2=42,$P$2=96,$P$2=97),$Q79,0)</f>
        <v>0</v>
      </c>
      <c r="K79" s="1084"/>
      <c r="L79" s="1097">
        <f>+IF($P$2=33,$Q79,0)</f>
        <v>0</v>
      </c>
      <c r="M79" s="1084"/>
      <c r="N79" s="1098">
        <f>+ROUND(+G79+J79+L79,0)</f>
        <v>163234</v>
      </c>
      <c r="O79" s="1086"/>
      <c r="P79" s="1096">
        <f>+ROUND(OTCHET!E419,0)</f>
        <v>0</v>
      </c>
      <c r="Q79" s="1097">
        <f>+ROUND(OTCHET!L419,0)</f>
        <v>163234</v>
      </c>
      <c r="R79" s="1035"/>
      <c r="S79" s="1673" t="s">
        <v>1102</v>
      </c>
      <c r="T79" s="1674"/>
      <c r="U79" s="1675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1103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0</v>
      </c>
      <c r="J80" s="1109">
        <f>+IF(OR($P$2=98,$P$2=42,$P$2=96,$P$2=97),$Q80,0)</f>
        <v>0</v>
      </c>
      <c r="K80" s="1084"/>
      <c r="L80" s="1109">
        <f>+IF($P$2=33,$Q80,0)</f>
        <v>0</v>
      </c>
      <c r="M80" s="1084"/>
      <c r="N80" s="1110">
        <f>+ROUND(+G80+J80+L80,0)</f>
        <v>0</v>
      </c>
      <c r="O80" s="1086"/>
      <c r="P80" s="1108">
        <f>+ROUND(OTCHET!E429,0)</f>
        <v>0</v>
      </c>
      <c r="Q80" s="1109">
        <f>+ROUND(OTCHET!L429,0)</f>
        <v>0</v>
      </c>
      <c r="R80" s="1035"/>
      <c r="S80" s="1664" t="s">
        <v>1104</v>
      </c>
      <c r="T80" s="1665"/>
      <c r="U80" s="1666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1105</v>
      </c>
      <c r="C81" s="1228"/>
      <c r="D81" s="1229"/>
      <c r="E81" s="1008"/>
      <c r="F81" s="1230">
        <f>+ROUND(F79+F80,0)</f>
        <v>0</v>
      </c>
      <c r="G81" s="1231">
        <f>+ROUND(G79+G80,0)</f>
        <v>163234</v>
      </c>
      <c r="H81" s="1008"/>
      <c r="I81" s="1230">
        <f>+ROUND(I79+I80,0)</f>
        <v>0</v>
      </c>
      <c r="J81" s="1231">
        <f>+ROUND(J79+J80,0)</f>
        <v>0</v>
      </c>
      <c r="K81" s="1084"/>
      <c r="L81" s="1231">
        <f>+ROUND(L79+L80,0)</f>
        <v>0</v>
      </c>
      <c r="M81" s="1084"/>
      <c r="N81" s="1232">
        <f>+ROUND(N79+N80,0)</f>
        <v>163234</v>
      </c>
      <c r="O81" s="1086"/>
      <c r="P81" s="1230">
        <f>+ROUND(P79+P80,0)</f>
        <v>0</v>
      </c>
      <c r="Q81" s="1231">
        <f>+ROUND(Q79+Q80,0)</f>
        <v>163234</v>
      </c>
      <c r="R81" s="1035"/>
      <c r="S81" s="1670" t="s">
        <v>1106</v>
      </c>
      <c r="T81" s="1671"/>
      <c r="U81" s="1672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697">
        <f>+IF(+SUM(F82:N82)=0,0,"Контрола: дефицит/излишък = финансиране с обратен знак (Г. + Д. = 0)")</f>
        <v>0</v>
      </c>
      <c r="C82" s="1698"/>
      <c r="D82" s="1699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1107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14513</v>
      </c>
      <c r="H83" s="1008"/>
      <c r="I83" s="1243">
        <f>+ROUND(I48,0)-ROUND(I77,0)+ROUND(I81,0)</f>
        <v>0</v>
      </c>
      <c r="J83" s="1244">
        <f>+ROUND(J48,0)-ROUND(J77,0)+ROUND(J81,0)</f>
        <v>0</v>
      </c>
      <c r="K83" s="1084"/>
      <c r="L83" s="1244">
        <f>+ROUND(L48,0)-ROUND(L77,0)+ROUND(L81,0)</f>
        <v>0</v>
      </c>
      <c r="M83" s="1084"/>
      <c r="N83" s="1245">
        <f>+ROUND(N48,0)-ROUND(N77,0)+ROUND(N81,0)</f>
        <v>14513</v>
      </c>
      <c r="O83" s="1246"/>
      <c r="P83" s="1243">
        <f>+ROUND(P48,0)-ROUND(P77,0)+ROUND(P81,0)</f>
        <v>0</v>
      </c>
      <c r="Q83" s="1244">
        <f>+ROUND(Q48,0)-ROUND(Q77,0)+ROUND(Q81,0)</f>
        <v>14513</v>
      </c>
      <c r="R83" s="1035"/>
      <c r="S83" s="1240" t="s">
        <v>1107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1108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-14513</v>
      </c>
      <c r="H84" s="1008"/>
      <c r="I84" s="1251">
        <f>+ROUND(I101,0)+ROUND(I120,0)+ROUND(I127,0)-ROUND(I132,0)</f>
        <v>0</v>
      </c>
      <c r="J84" s="1252">
        <f>+ROUND(J101,0)+ROUND(J120,0)+ROUND(J127,0)-ROUND(J132,0)</f>
        <v>0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-14513</v>
      </c>
      <c r="O84" s="1246"/>
      <c r="P84" s="1251">
        <f>+ROUND(P101,0)+ROUND(P120,0)+ROUND(P127,0)-ROUND(P132,0)</f>
        <v>0</v>
      </c>
      <c r="Q84" s="1252">
        <f>+ROUND(Q101,0)+ROUND(Q120,0)+ROUND(Q127,0)-ROUND(Q132,0)</f>
        <v>-14513</v>
      </c>
      <c r="R84" s="1035"/>
      <c r="S84" s="1247" t="s">
        <v>1108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1109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1109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1110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1110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1111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673" t="s">
        <v>1112</v>
      </c>
      <c r="T87" s="1674"/>
      <c r="U87" s="1675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1113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664" t="s">
        <v>1114</v>
      </c>
      <c r="T88" s="1665"/>
      <c r="U88" s="1666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1115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679" t="s">
        <v>1116</v>
      </c>
      <c r="T89" s="1680"/>
      <c r="U89" s="1681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1117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1117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1118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673" t="s">
        <v>1119</v>
      </c>
      <c r="T91" s="1674"/>
      <c r="U91" s="1675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1120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664" t="s">
        <v>1121</v>
      </c>
      <c r="T92" s="1665"/>
      <c r="U92" s="1666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1122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664" t="s">
        <v>1123</v>
      </c>
      <c r="T93" s="1665"/>
      <c r="U93" s="1666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1124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694" t="s">
        <v>1125</v>
      </c>
      <c r="T94" s="1695"/>
      <c r="U94" s="1696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1126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679" t="s">
        <v>1127</v>
      </c>
      <c r="T95" s="1680"/>
      <c r="U95" s="1681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1128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1128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1129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673" t="s">
        <v>1130</v>
      </c>
      <c r="T97" s="1674"/>
      <c r="U97" s="1675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1131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664" t="s">
        <v>1132</v>
      </c>
      <c r="T98" s="1665"/>
      <c r="U98" s="1666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1133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679" t="s">
        <v>1134</v>
      </c>
      <c r="T99" s="1680"/>
      <c r="U99" s="1681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1135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691" t="s">
        <v>1136</v>
      </c>
      <c r="T101" s="1692"/>
      <c r="U101" s="1693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1137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1137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1138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1138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1139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673" t="s">
        <v>1140</v>
      </c>
      <c r="T104" s="1674"/>
      <c r="U104" s="1675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1141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664" t="s">
        <v>1142</v>
      </c>
      <c r="T105" s="1665"/>
      <c r="U105" s="1666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1143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679" t="s">
        <v>1144</v>
      </c>
      <c r="T106" s="1680"/>
      <c r="U106" s="1681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1145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1145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1146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685" t="s">
        <v>1147</v>
      </c>
      <c r="T108" s="1686"/>
      <c r="U108" s="1687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1148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688" t="s">
        <v>1149</v>
      </c>
      <c r="T109" s="1689"/>
      <c r="U109" s="1690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1150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679" t="s">
        <v>1151</v>
      </c>
      <c r="T110" s="1680"/>
      <c r="U110" s="1681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1152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1152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1153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673" t="s">
        <v>1154</v>
      </c>
      <c r="T112" s="1674"/>
      <c r="U112" s="1675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1155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664" t="s">
        <v>1156</v>
      </c>
      <c r="T113" s="1665"/>
      <c r="U113" s="1666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1157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679" t="s">
        <v>1158</v>
      </c>
      <c r="T114" s="1680"/>
      <c r="U114" s="1681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1159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1159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1160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0</v>
      </c>
      <c r="M116" s="1084"/>
      <c r="N116" s="1121">
        <f>+ROUND(+G116+J116+L116,0)</f>
        <v>0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0</v>
      </c>
      <c r="R116" s="1035"/>
      <c r="S116" s="1673" t="s">
        <v>1161</v>
      </c>
      <c r="T116" s="1674"/>
      <c r="U116" s="1675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1162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664" t="s">
        <v>1163</v>
      </c>
      <c r="T117" s="1665"/>
      <c r="U117" s="1666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1164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0</v>
      </c>
      <c r="M118" s="1084"/>
      <c r="N118" s="1198">
        <f>+ROUND(+SUM(N116:N117),0)</f>
        <v>0</v>
      </c>
      <c r="O118" s="1086"/>
      <c r="P118" s="1196">
        <f>+ROUND(+SUM(P116:P117),0)</f>
        <v>0</v>
      </c>
      <c r="Q118" s="1197">
        <f>+ROUND(+SUM(Q116:Q117),0)</f>
        <v>0</v>
      </c>
      <c r="R118" s="1035"/>
      <c r="S118" s="1679" t="s">
        <v>1165</v>
      </c>
      <c r="T118" s="1680"/>
      <c r="U118" s="1681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1166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0</v>
      </c>
      <c r="M120" s="1084"/>
      <c r="N120" s="1223">
        <f>+ROUND(N106+N110+N114+N118,0)</f>
        <v>0</v>
      </c>
      <c r="O120" s="1086"/>
      <c r="P120" s="1269">
        <f>+ROUND(P106+P110+P114+P118,0)</f>
        <v>0</v>
      </c>
      <c r="Q120" s="1222">
        <f>+ROUND(Q106+Q110+Q114+Q118,0)</f>
        <v>0</v>
      </c>
      <c r="R120" s="1035"/>
      <c r="S120" s="1682" t="s">
        <v>1167</v>
      </c>
      <c r="T120" s="1683"/>
      <c r="U120" s="1684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1168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1168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1169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673" t="s">
        <v>1170</v>
      </c>
      <c r="T122" s="1674"/>
      <c r="U122" s="1675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1171</v>
      </c>
      <c r="C123" s="1100"/>
      <c r="D123" s="1101"/>
      <c r="E123" s="1008"/>
      <c r="F123" s="1108">
        <f>+IF($P$2=0,$P123,0)</f>
        <v>0</v>
      </c>
      <c r="G123" s="1109">
        <f>+IF($P$2=0,$Q123,0)</f>
        <v>3584</v>
      </c>
      <c r="H123" s="1008"/>
      <c r="I123" s="1108">
        <f>+IF(OR($P$2=98,$P$2=42,$P$2=96,$P$2=97),$P123,0)</f>
        <v>0</v>
      </c>
      <c r="J123" s="1109">
        <f>+IF(OR($P$2=98,$P$2=42,$P$2=96,$P$2=97),$Q123,0)</f>
        <v>0</v>
      </c>
      <c r="K123" s="1084"/>
      <c r="L123" s="1109">
        <f>+IF($P$2=33,$Q123,0)</f>
        <v>0</v>
      </c>
      <c r="M123" s="1084"/>
      <c r="N123" s="1110">
        <f>+ROUND(+G123+J123+L123,0)</f>
        <v>3584</v>
      </c>
      <c r="O123" s="1086"/>
      <c r="P123" s="1108">
        <f>+ROUND(OTCHET!E524,0)</f>
        <v>0</v>
      </c>
      <c r="Q123" s="1109">
        <f>+ROUND(OTCHET!L524,0)</f>
        <v>3584</v>
      </c>
      <c r="R123" s="1035"/>
      <c r="S123" s="1360" t="s">
        <v>1172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1173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664" t="s">
        <v>1174</v>
      </c>
      <c r="T124" s="1665"/>
      <c r="U124" s="1666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30" t="s">
        <v>1981</v>
      </c>
      <c r="C125" s="1631"/>
      <c r="D125" s="1632"/>
      <c r="E125" s="1008"/>
      <c r="F125" s="1633">
        <f>+IF($P$2=0,$P125,0)</f>
        <v>0</v>
      </c>
      <c r="G125" s="1634">
        <f>+IF($P$2=0,$Q125,0)</f>
        <v>0</v>
      </c>
      <c r="H125" s="1008"/>
      <c r="I125" s="1633"/>
      <c r="J125" s="1634"/>
      <c r="K125" s="1084"/>
      <c r="L125" s="1634"/>
      <c r="M125" s="1084"/>
      <c r="N125" s="1635">
        <f>+ROUND(+G125+J125+L125,0)</f>
        <v>0</v>
      </c>
      <c r="O125" s="1086"/>
      <c r="P125" s="1633">
        <f>+ROUND(+IF(AND(OTCHET!$F$12="9900",+OTCHET!$E$15=0,+(OTCHET!E589+OTCHET!E590)&gt;0,+(OTCHET!E587+OTCHET!E588)&lt;0),+OTCHET!E586,0),0)</f>
        <v>0</v>
      </c>
      <c r="Q125" s="1634">
        <f>+ROUND(+IF(AND(OTCHET!$F$12="9900",+OTCHET!$E$15=0,+(OTCHET!L589+OTCHET!L590)&gt;=0,+(OTCHET!L587+OTCHET!L588)&lt;=0),+OTCHET!L586,0),0)</f>
        <v>0</v>
      </c>
      <c r="R125" s="1035"/>
      <c r="S125" s="1636" t="s">
        <v>1982</v>
      </c>
      <c r="T125" s="1637"/>
      <c r="U125" s="1638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1175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667" t="s">
        <v>1176</v>
      </c>
      <c r="T126" s="1668"/>
      <c r="U126" s="1669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1177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3584</v>
      </c>
      <c r="H127" s="1008"/>
      <c r="I127" s="1230">
        <f>+ROUND(+SUM(I122:I126),0)</f>
        <v>0</v>
      </c>
      <c r="J127" s="1231">
        <f>+ROUND(+SUM(J122:J126),0)</f>
        <v>0</v>
      </c>
      <c r="K127" s="1084"/>
      <c r="L127" s="1231">
        <f>+ROUND(+SUM(L122:L126),0)</f>
        <v>0</v>
      </c>
      <c r="M127" s="1084"/>
      <c r="N127" s="1232">
        <f>+ROUND(+SUM(N122:N126),0)</f>
        <v>3584</v>
      </c>
      <c r="O127" s="1086"/>
      <c r="P127" s="1230">
        <f>+ROUND(+SUM(P122:P126),0)</f>
        <v>0</v>
      </c>
      <c r="Q127" s="1231">
        <f>+ROUND(+SUM(Q122:Q126),0)</f>
        <v>3584</v>
      </c>
      <c r="R127" s="1035"/>
      <c r="S127" s="1670" t="s">
        <v>1178</v>
      </c>
      <c r="T127" s="1671"/>
      <c r="U127" s="1672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1179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1179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1180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0</v>
      </c>
      <c r="K129" s="1084"/>
      <c r="L129" s="1097">
        <f>+IF($P$2=33,$Q129,0)</f>
        <v>0</v>
      </c>
      <c r="M129" s="1084"/>
      <c r="N129" s="1098">
        <f>+ROUND(+G129+J129+L129,0)</f>
        <v>0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0</v>
      </c>
      <c r="R129" s="1035"/>
      <c r="S129" s="1673" t="s">
        <v>1181</v>
      </c>
      <c r="T129" s="1674"/>
      <c r="U129" s="1675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1182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664" t="s">
        <v>1183</v>
      </c>
      <c r="T130" s="1665"/>
      <c r="U130" s="1666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1184</v>
      </c>
      <c r="C131" s="1278"/>
      <c r="D131" s="1279"/>
      <c r="E131" s="1008"/>
      <c r="F131" s="1108">
        <f>+IF($P$2=0,$P131,0)</f>
        <v>0</v>
      </c>
      <c r="G131" s="1109">
        <f>+IF($P$2=0,$Q131,0)</f>
        <v>18097</v>
      </c>
      <c r="H131" s="1008"/>
      <c r="I131" s="1108">
        <f>+IF(OR($P$2=98,$P$2=42,$P$2=96,$P$2=97),$P131,0)</f>
        <v>0</v>
      </c>
      <c r="J131" s="1109">
        <f>+IF(OR($P$2=98,$P$2=42,$P$2=96,$P$2=97),$Q131,0)</f>
        <v>0</v>
      </c>
      <c r="K131" s="1084"/>
      <c r="L131" s="1109">
        <f>+IF($P$2=33,$Q131,0)</f>
        <v>0</v>
      </c>
      <c r="M131" s="1084"/>
      <c r="N131" s="1110">
        <f>+ROUND(+G131+J131+L131,0)</f>
        <v>18097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18097</v>
      </c>
      <c r="R131" s="1035"/>
      <c r="S131" s="1676" t="s">
        <v>1185</v>
      </c>
      <c r="T131" s="1677"/>
      <c r="U131" s="1678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1186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18097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0</v>
      </c>
      <c r="M132" s="1084"/>
      <c r="N132" s="1285">
        <f>+ROUND(+N131-N129-N130,0)</f>
        <v>18097</v>
      </c>
      <c r="O132" s="1086"/>
      <c r="P132" s="1283">
        <f>+ROUND(+P131-P129-P130,0)</f>
        <v>0</v>
      </c>
      <c r="Q132" s="1284">
        <f>+ROUND(+Q131-Q129-Q130,0)</f>
        <v>18097</v>
      </c>
      <c r="R132" s="1035"/>
      <c r="S132" s="1658" t="s">
        <v>1187</v>
      </c>
      <c r="T132" s="1659"/>
      <c r="U132" s="1660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661">
        <f>+IF(+SUM(F133:N133)=0,0,"Контрола: дефицит/излишък = финансиране с обратен знак (Г. + Д. = 0)")</f>
        <v>0</v>
      </c>
      <c r="C133" s="1661"/>
      <c r="D133" s="1661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1188</v>
      </c>
      <c r="C134" s="1292">
        <f>+OTCHET!B605</f>
        <v>0</v>
      </c>
      <c r="D134" s="1236" t="s">
        <v>1189</v>
      </c>
      <c r="E134" s="1008"/>
      <c r="F134" s="1662"/>
      <c r="G134" s="1662"/>
      <c r="H134" s="1008"/>
      <c r="I134" s="1293" t="s">
        <v>1190</v>
      </c>
      <c r="J134" s="1294"/>
      <c r="K134" s="1008"/>
      <c r="L134" s="1662"/>
      <c r="M134" s="1662"/>
      <c r="N134" s="1662"/>
      <c r="O134" s="1288"/>
      <c r="P134" s="1663"/>
      <c r="Q134" s="1663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W136" s="1347"/>
      <c r="X136" s="1302"/>
    </row>
    <row r="137" spans="1:24" s="1007" customFormat="1" ht="15.75" customHeight="1">
      <c r="A137" s="1297"/>
      <c r="B137" s="1303" t="s">
        <v>1191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W137" s="1347"/>
      <c r="X137" s="1302"/>
    </row>
    <row r="138" spans="1:24" s="1007" customFormat="1" ht="15.75" customHeight="1" thickBot="1">
      <c r="A138" s="1297"/>
      <c r="B138" s="1319" t="s">
        <v>1192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W138" s="1347"/>
      <c r="X138" s="1302"/>
    </row>
    <row r="139" spans="1:24" s="1007" customFormat="1" ht="15.7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W139" s="1347"/>
      <c r="X139" s="1302"/>
    </row>
    <row r="140" spans="1:24" s="1007" customFormat="1" ht="15.75">
      <c r="A140" s="1297"/>
      <c r="B140" s="1303" t="s">
        <v>1193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W140" s="1347"/>
      <c r="X140" s="1302"/>
    </row>
    <row r="141" spans="1:24" s="1007" customFormat="1" ht="16.5" thickBot="1">
      <c r="A141" s="1297"/>
      <c r="B141" s="1319" t="s">
        <v>1194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W141" s="1347"/>
      <c r="X141" s="1302"/>
    </row>
    <row r="142" spans="1:24" s="1007" customFormat="1" ht="12.7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W142" s="1347"/>
      <c r="X142" s="1302"/>
    </row>
    <row r="143" spans="1:24" s="1007" customFormat="1" ht="12.7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W143" s="1347"/>
      <c r="X143" s="1302"/>
    </row>
    <row r="144" spans="1:24" s="1007" customFormat="1" ht="12.7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W144" s="1347"/>
      <c r="X144" s="1302"/>
    </row>
    <row r="145" spans="1:24" s="1007" customFormat="1" ht="12.7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W145" s="1347"/>
      <c r="X145" s="1302"/>
    </row>
    <row r="146" spans="1:24" s="1007" customFormat="1" ht="12.7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W146" s="1347"/>
      <c r="X146" s="1302"/>
    </row>
    <row r="147" spans="1:24" s="1007" customFormat="1" ht="12.7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W147" s="1347"/>
      <c r="X147" s="1302"/>
    </row>
    <row r="148" spans="1:24" s="1007" customFormat="1" ht="12.7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W148" s="1347"/>
      <c r="X148" s="1302"/>
    </row>
    <row r="149" spans="1:24" s="1007" customFormat="1" ht="12.7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W149" s="1347"/>
      <c r="X149" s="1302"/>
    </row>
    <row r="150" spans="1:24" s="1007" customFormat="1" ht="12.7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W150" s="1347"/>
      <c r="X150" s="1302"/>
    </row>
    <row r="151" spans="1:24" s="1007" customFormat="1" ht="12.7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W151" s="1347"/>
      <c r="X151" s="1302"/>
    </row>
    <row r="152" spans="1:24" s="1007" customFormat="1" ht="12.7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W152" s="1347"/>
      <c r="X152" s="1302"/>
    </row>
    <row r="153" spans="1:24" s="1007" customFormat="1" ht="12.7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W153" s="1347"/>
      <c r="X153" s="1302"/>
    </row>
    <row r="154" spans="1:24" s="1007" customFormat="1" ht="12.7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W154" s="1347"/>
      <c r="X154" s="1302"/>
    </row>
    <row r="155" spans="1:24" s="1007" customFormat="1" ht="12.7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W155" s="1347"/>
      <c r="X155" s="1302"/>
    </row>
    <row r="156" spans="1:24" s="1007" customFormat="1" ht="12.7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W156" s="1347"/>
      <c r="X156" s="1302"/>
    </row>
    <row r="157" spans="1:24" s="1007" customFormat="1" ht="12.7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W157" s="1347"/>
      <c r="X157" s="1302"/>
    </row>
    <row r="158" spans="1:24" s="1007" customFormat="1" ht="12.7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W158" s="1347"/>
      <c r="X158" s="1302"/>
    </row>
    <row r="159" spans="1:24" s="1007" customFormat="1" ht="12.7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W159" s="1347"/>
      <c r="X159" s="1302"/>
    </row>
    <row r="160" spans="1:24" s="1007" customFormat="1" ht="12.7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W160" s="1347"/>
      <c r="X160" s="1302"/>
    </row>
    <row r="161" spans="1:24" s="1007" customFormat="1" ht="12.7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W161" s="1347"/>
      <c r="X161" s="1302"/>
    </row>
    <row r="162" spans="1:24" s="1007" customFormat="1" ht="12.7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W162" s="1347"/>
      <c r="X162" s="1302"/>
    </row>
    <row r="163" spans="1:24" s="1007" customFormat="1" ht="12.7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W163" s="1347"/>
      <c r="X163" s="1302"/>
    </row>
    <row r="164" spans="1:24" s="1007" customFormat="1" ht="12.7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W164" s="1347"/>
      <c r="X164" s="1302"/>
    </row>
    <row r="165" spans="1:24" s="1007" customFormat="1" ht="12.7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W165" s="1347"/>
      <c r="X165" s="1302"/>
    </row>
    <row r="166" spans="1:24" s="1007" customFormat="1" ht="12.7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W166" s="1347"/>
      <c r="X166" s="1302"/>
    </row>
    <row r="167" spans="1:24" s="1007" customFormat="1" ht="12.7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W167" s="1347"/>
      <c r="X167" s="1302"/>
    </row>
    <row r="168" spans="1:24" s="1007" customFormat="1" ht="12.7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W168" s="1347"/>
      <c r="X168" s="1302"/>
    </row>
    <row r="169" spans="1:24" s="1007" customFormat="1" ht="12.7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W169" s="1347"/>
      <c r="X169" s="1302"/>
    </row>
    <row r="170" spans="1:24" s="1007" customFormat="1" ht="12.7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W170" s="1347"/>
      <c r="X170" s="1302"/>
    </row>
    <row r="171" spans="1:24" s="1007" customFormat="1" ht="12.7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W171" s="1347"/>
      <c r="X171" s="1302"/>
    </row>
    <row r="172" spans="1:24" s="1007" customFormat="1" ht="12.7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W172" s="1347"/>
      <c r="X172" s="1302"/>
    </row>
    <row r="173" spans="1:24" s="1007" customFormat="1" ht="12.7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W173" s="1347"/>
      <c r="X173" s="1302"/>
    </row>
    <row r="174" spans="1:24" s="1007" customFormat="1" ht="12.7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W174" s="1347"/>
      <c r="X174" s="1302"/>
    </row>
    <row r="175" spans="1:24" s="1007" customFormat="1" ht="12.7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W175" s="1347"/>
      <c r="X175" s="1302"/>
    </row>
    <row r="176" spans="1:24" s="1007" customFormat="1" ht="12.7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W176" s="1347"/>
      <c r="X176" s="1302"/>
    </row>
    <row r="177" spans="1:24" s="1007" customFormat="1" ht="12.7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W177" s="1347"/>
      <c r="X177" s="1302"/>
    </row>
    <row r="178" spans="1:24" s="1007" customFormat="1" ht="12.7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W178" s="1347"/>
      <c r="X178" s="1302"/>
    </row>
    <row r="179" spans="1:24" s="1007" customFormat="1" ht="12.7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W179" s="1347"/>
      <c r="X179" s="1302"/>
    </row>
    <row r="180" spans="1:24" s="1007" customFormat="1" ht="12.7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W180" s="1347"/>
      <c r="X180" s="1302"/>
    </row>
    <row r="181" spans="1:24" s="1007" customFormat="1" ht="12.7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W181" s="1347"/>
      <c r="X181" s="1302"/>
    </row>
    <row r="182" spans="1:24" s="1007" customFormat="1" ht="12.7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W182" s="1347"/>
      <c r="X182" s="1302"/>
    </row>
    <row r="183" spans="1:24" s="1007" customFormat="1" ht="12.7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W183" s="1347"/>
      <c r="X183" s="1302"/>
    </row>
    <row r="184" spans="1:24" s="1007" customFormat="1" ht="12.7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W184" s="1347"/>
      <c r="X184" s="1302"/>
    </row>
    <row r="185" spans="1:24" s="1007" customFormat="1" ht="12.7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W185" s="1347"/>
      <c r="X185" s="1302"/>
    </row>
    <row r="186" spans="1:24" s="1007" customFormat="1" ht="12.7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W186" s="1347"/>
      <c r="X186" s="1302"/>
    </row>
    <row r="187" spans="1:24" s="1007" customFormat="1" ht="12.7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W187" s="1347"/>
      <c r="X187" s="1302"/>
    </row>
    <row r="188" spans="1:24" s="1007" customFormat="1" ht="12.7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W188" s="1347"/>
      <c r="X188" s="1302"/>
    </row>
    <row r="189" spans="1:24" s="1007" customFormat="1" ht="12.7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W189" s="1347"/>
      <c r="X189" s="1302"/>
    </row>
    <row r="190" spans="1:24" s="1007" customFormat="1" ht="12.7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W190" s="1347"/>
      <c r="X190" s="1302"/>
    </row>
    <row r="191" spans="1:24" s="1007" customFormat="1" ht="12.7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W191" s="1347"/>
      <c r="X191" s="1302"/>
    </row>
    <row r="192" spans="1:24" s="1007" customFormat="1" ht="12.7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W192" s="1347"/>
      <c r="X192" s="1302"/>
    </row>
    <row r="193" spans="1:24" s="1007" customFormat="1" ht="12.7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W193" s="1347"/>
      <c r="X193" s="1302"/>
    </row>
    <row r="194" spans="1:24" s="1007" customFormat="1" ht="12.7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W194" s="1347"/>
      <c r="X194" s="1302"/>
    </row>
    <row r="195" spans="1:24" s="1007" customFormat="1" ht="12.7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W195" s="1347"/>
      <c r="X195" s="1302"/>
    </row>
    <row r="196" spans="1:24" s="1007" customFormat="1" ht="12.7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W196" s="1347"/>
      <c r="X196" s="1302"/>
    </row>
    <row r="197" spans="1:24" s="1007" customFormat="1" ht="12.7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W197" s="1347"/>
      <c r="X197" s="1302"/>
    </row>
    <row r="198" spans="1:24" s="1007" customFormat="1" ht="12.7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W198" s="1347"/>
      <c r="X198" s="1302"/>
    </row>
    <row r="199" spans="1:24" s="1007" customFormat="1" ht="12.7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W199" s="1347"/>
      <c r="X199" s="1302"/>
    </row>
    <row r="200" spans="1:24" s="1007" customFormat="1" ht="12.7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W200" s="1347"/>
      <c r="X200" s="1302"/>
    </row>
    <row r="201" spans="1:24" s="1007" customFormat="1" ht="12.7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W201" s="1347"/>
      <c r="X201" s="1302"/>
    </row>
    <row r="202" spans="1:24" s="1007" customFormat="1" ht="12.7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W202" s="1347"/>
      <c r="X202" s="1302"/>
    </row>
    <row r="203" spans="1:24" s="1007" customFormat="1" ht="12.7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W203" s="1347"/>
      <c r="X203" s="1302"/>
    </row>
    <row r="204" spans="1:24" s="1007" customFormat="1" ht="12.7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W204" s="1347"/>
      <c r="X204" s="1302"/>
    </row>
    <row r="205" spans="1:24" s="1007" customFormat="1" ht="12.7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W205" s="1347"/>
      <c r="X205" s="1302"/>
    </row>
    <row r="206" spans="1:24" s="1007" customFormat="1" ht="12.7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W206" s="1347"/>
      <c r="X206" s="1302"/>
    </row>
    <row r="207" spans="1:24" s="1007" customFormat="1" ht="12.7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W207" s="1347"/>
      <c r="X207" s="1302"/>
    </row>
    <row r="208" spans="1:24" s="1007" customFormat="1" ht="12.7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W208" s="1347"/>
      <c r="X208" s="1302"/>
    </row>
    <row r="209" spans="1:24" s="1007" customFormat="1" ht="12.7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W209" s="1347"/>
      <c r="X209" s="1302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E17" sqref="E17:E18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                                  ОТЧЕТ ЗА КАСОВОТО ИЗПЪЛНЕНИЕ НА БЮДЖЕТА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 t="str">
        <f>+OTCHET!B9</f>
        <v>ОУ "Неофит Рилски", гр. Килифарево</v>
      </c>
      <c r="C11" s="694"/>
      <c r="D11" s="694"/>
      <c r="E11" s="695" t="s">
        <v>955</v>
      </c>
      <c r="F11" s="696">
        <f>OTCHET!F9</f>
        <v>45016</v>
      </c>
      <c r="G11" s="697" t="s">
        <v>956</v>
      </c>
      <c r="H11" s="698">
        <f>OTCHET!H9</f>
        <v>0</v>
      </c>
      <c r="I11" s="1475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957</v>
      </c>
      <c r="C12" s="701"/>
      <c r="D12" s="693"/>
      <c r="E12" s="678"/>
      <c r="F12" s="702"/>
      <c r="G12" s="678"/>
      <c r="H12" s="235"/>
      <c r="I12" s="1730" t="s">
        <v>954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Велико Търново</v>
      </c>
      <c r="C13" s="701"/>
      <c r="D13" s="701"/>
      <c r="E13" s="704" t="str">
        <f>+OTCHET!E12</f>
        <v>код по ЕБК:</v>
      </c>
      <c r="F13" s="232" t="str">
        <f>+OTCHET!F12</f>
        <v>5401</v>
      </c>
      <c r="G13" s="678"/>
      <c r="H13" s="235"/>
      <c r="I13" s="1731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958</v>
      </c>
      <c r="C14" s="686"/>
      <c r="D14" s="686"/>
      <c r="E14" s="686"/>
      <c r="F14" s="686"/>
      <c r="G14" s="686"/>
      <c r="H14" s="235"/>
      <c r="I14" s="1731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959</v>
      </c>
      <c r="C15" s="706"/>
      <c r="D15" s="706"/>
      <c r="E15" s="125">
        <f>OTCHET!E15</f>
        <v>0</v>
      </c>
      <c r="F15" s="707" t="str">
        <f>OTCHET!F15</f>
        <v>БЮДЖЕТ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32" t="str">
        <f>CONCATENATE("Годишен         уточнен план                           ",OTCHET!$C$3," г.")</f>
        <v>Годишен         уточнен план                           2023 г.</v>
      </c>
      <c r="F17" s="1734" t="str">
        <f>CONCATENATE("ОТЧЕТ               ",OTCHET!$C$3," г.")</f>
        <v>ОТЧЕТ               2023 г.</v>
      </c>
      <c r="G17" s="718" t="s">
        <v>1240</v>
      </c>
      <c r="H17" s="719"/>
      <c r="I17" s="720"/>
      <c r="J17" s="721"/>
      <c r="K17" s="722" t="s">
        <v>960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961</v>
      </c>
      <c r="C18" s="725"/>
      <c r="D18" s="725"/>
      <c r="E18" s="1733"/>
      <c r="F18" s="1735"/>
      <c r="G18" s="726" t="s">
        <v>789</v>
      </c>
      <c r="H18" s="727" t="s">
        <v>790</v>
      </c>
      <c r="I18" s="727" t="s">
        <v>788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962</v>
      </c>
      <c r="C20" s="736"/>
      <c r="D20" s="736"/>
      <c r="E20" s="737" t="s">
        <v>172</v>
      </c>
      <c r="F20" s="737" t="s">
        <v>173</v>
      </c>
      <c r="G20" s="738" t="s">
        <v>703</v>
      </c>
      <c r="H20" s="739" t="s">
        <v>704</v>
      </c>
      <c r="I20" s="739" t="s">
        <v>683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1998</v>
      </c>
      <c r="C22" s="750" t="s">
        <v>174</v>
      </c>
      <c r="D22" s="751"/>
      <c r="E22" s="752">
        <f>+E23+E25+E36+E37</f>
        <v>0</v>
      </c>
      <c r="F22" s="752">
        <f>+F23+F25+F36+F37</f>
        <v>0</v>
      </c>
      <c r="G22" s="753">
        <f>+G23+G25+G36+G37</f>
        <v>0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847</v>
      </c>
      <c r="C23" s="758" t="s">
        <v>357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357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335</v>
      </c>
      <c r="C24" s="765" t="s">
        <v>332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332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963</v>
      </c>
      <c r="C25" s="770" t="s">
        <v>827</v>
      </c>
      <c r="D25" s="770"/>
      <c r="E25" s="771">
        <f>+E26+E30+E31+E32+E33</f>
        <v>0</v>
      </c>
      <c r="F25" s="771">
        <f>+F26+F30+F31+F32+F33</f>
        <v>0</v>
      </c>
      <c r="G25" s="772">
        <f>+G26+G30+G31+G32+G33</f>
        <v>0</v>
      </c>
      <c r="H25" s="773">
        <f>+H26+H30+H31+H32+H33</f>
        <v>0</v>
      </c>
      <c r="I25" s="773">
        <f>+I26+I30+I31+I32+I33</f>
        <v>0</v>
      </c>
      <c r="J25" s="762"/>
      <c r="K25" s="774" t="s">
        <v>827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828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828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964</v>
      </c>
      <c r="C27" s="781" t="s">
        <v>336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336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333</v>
      </c>
      <c r="C28" s="787" t="s">
        <v>337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337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338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338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339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339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319</v>
      </c>
      <c r="C31" s="803" t="s">
        <v>829</v>
      </c>
      <c r="D31" s="803"/>
      <c r="E31" s="804">
        <f>OTCHET!E106</f>
        <v>0</v>
      </c>
      <c r="F31" s="804">
        <f t="shared" si="0"/>
        <v>0</v>
      </c>
      <c r="G31" s="805">
        <f>OTCHET!I106</f>
        <v>0</v>
      </c>
      <c r="H31" s="806">
        <f>OTCHET!J106</f>
        <v>0</v>
      </c>
      <c r="I31" s="806">
        <f>OTCHET!K106</f>
        <v>0</v>
      </c>
      <c r="J31" s="762"/>
      <c r="K31" s="807" t="s">
        <v>829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320</v>
      </c>
      <c r="C32" s="803" t="s">
        <v>455</v>
      </c>
      <c r="D32" s="803"/>
      <c r="E32" s="804">
        <f>OTCHET!E110+OTCHET!E119+OTCHET!E135+OTCHET!E136</f>
        <v>0</v>
      </c>
      <c r="F32" s="804">
        <f t="shared" si="0"/>
        <v>0</v>
      </c>
      <c r="G32" s="805">
        <f>OTCHET!I110+OTCHET!I119+OTCHET!I135+OTCHET!I136</f>
        <v>0</v>
      </c>
      <c r="H32" s="806">
        <f>OTCHET!J110+OTCHET!J119+OTCHET!J135+OTCHET!J136</f>
        <v>0</v>
      </c>
      <c r="I32" s="806">
        <f>OTCHET!K110+OTCHET!K119+OTCHET!K135+OTCHET!K136</f>
        <v>0</v>
      </c>
      <c r="J32" s="762"/>
      <c r="K32" s="807" t="s">
        <v>455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369</v>
      </c>
      <c r="D33" s="808"/>
      <c r="E33" s="766">
        <f>OTCHET!E123</f>
        <v>0</v>
      </c>
      <c r="F33" s="766">
        <f t="shared" si="0"/>
        <v>0</v>
      </c>
      <c r="G33" s="767">
        <f>OTCHET!I123</f>
        <v>0</v>
      </c>
      <c r="H33" s="768">
        <f>OTCHET!J123</f>
        <v>0</v>
      </c>
      <c r="I33" s="768">
        <f>OTCHET!K123</f>
        <v>0</v>
      </c>
      <c r="J33" s="762"/>
      <c r="K33" s="769" t="s">
        <v>369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327</v>
      </c>
      <c r="C36" s="821" t="s">
        <v>830</v>
      </c>
      <c r="D36" s="821"/>
      <c r="E36" s="822">
        <f>+OTCHET!E137</f>
        <v>0</v>
      </c>
      <c r="F36" s="822">
        <f t="shared" si="0"/>
        <v>0</v>
      </c>
      <c r="G36" s="823">
        <f>+OTCHET!I137</f>
        <v>0</v>
      </c>
      <c r="H36" s="824">
        <f>+OTCHET!J137</f>
        <v>0</v>
      </c>
      <c r="I36" s="824">
        <f>+OTCHET!K137</f>
        <v>0</v>
      </c>
      <c r="J36" s="825"/>
      <c r="K36" s="826" t="s">
        <v>830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308</v>
      </c>
      <c r="C37" s="827" t="s">
        <v>175</v>
      </c>
      <c r="D37" s="827"/>
      <c r="E37" s="828">
        <f>OTCHET!E140+OTCHET!E149+OTCHET!E158</f>
        <v>0</v>
      </c>
      <c r="F37" s="828">
        <f t="shared" si="0"/>
        <v>0</v>
      </c>
      <c r="G37" s="829">
        <f>OTCHET!I140+OTCHET!I149+OTCHET!I158</f>
        <v>0</v>
      </c>
      <c r="H37" s="830">
        <f>OTCHET!J140+OTCHET!J149+OTCHET!J158</f>
        <v>0</v>
      </c>
      <c r="I37" s="830">
        <f>OTCHET!K140+OTCHET!K149+OTCHET!K158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834</v>
      </c>
      <c r="D38" s="835"/>
      <c r="E38" s="836">
        <f>E39+E43+E44+E46+SUM(E48:E52)+E55</f>
        <v>0</v>
      </c>
      <c r="F38" s="836">
        <f>F39+F43+F44+F46+SUM(F48:F52)+F55</f>
        <v>148721</v>
      </c>
      <c r="G38" s="837">
        <f>G39+G43+G44+G46+SUM(G48:G52)+G55</f>
        <v>148721</v>
      </c>
      <c r="H38" s="838">
        <f>H39+H43+H44+H46+SUM(H48:H52)+H55</f>
        <v>0</v>
      </c>
      <c r="I38" s="838">
        <f>I39+I43+I44+I46+SUM(I48:I52)+I55</f>
        <v>0</v>
      </c>
      <c r="J38" s="762"/>
      <c r="K38" s="839" t="s">
        <v>834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19" t="s">
        <v>1961</v>
      </c>
      <c r="C39" s="930"/>
      <c r="D39" s="1618"/>
      <c r="E39" s="799">
        <f>SUM(E40:E42)</f>
        <v>0</v>
      </c>
      <c r="F39" s="799">
        <f>SUM(F40:F42)</f>
        <v>106843</v>
      </c>
      <c r="G39" s="800">
        <f>SUM(G40:G42)</f>
        <v>106843</v>
      </c>
      <c r="H39" s="801">
        <f>SUM(H40:H42)</f>
        <v>0</v>
      </c>
      <c r="I39" s="1620">
        <f>SUM(I40:I42)</f>
        <v>0</v>
      </c>
      <c r="J39" s="844"/>
      <c r="K39" s="802" t="s">
        <v>1962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1963</v>
      </c>
      <c r="C40" s="860" t="s">
        <v>831</v>
      </c>
      <c r="D40" s="861"/>
      <c r="E40" s="862">
        <f>OTCHET!E187</f>
        <v>0</v>
      </c>
      <c r="F40" s="862">
        <f aca="true" t="shared" si="1" ref="F40:F55">+G40+H40+I40</f>
        <v>84574</v>
      </c>
      <c r="G40" s="863">
        <f>OTCHET!I187</f>
        <v>84574</v>
      </c>
      <c r="H40" s="864">
        <f>OTCHET!J187</f>
        <v>0</v>
      </c>
      <c r="I40" s="1402">
        <f>OTCHET!K187</f>
        <v>0</v>
      </c>
      <c r="J40" s="844"/>
      <c r="K40" s="865" t="s">
        <v>831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21" t="s">
        <v>1964</v>
      </c>
      <c r="C41" s="1622" t="s">
        <v>832</v>
      </c>
      <c r="D41" s="1621"/>
      <c r="E41" s="1623">
        <f>OTCHET!E190</f>
        <v>0</v>
      </c>
      <c r="F41" s="1623">
        <f t="shared" si="1"/>
        <v>771</v>
      </c>
      <c r="G41" s="1624">
        <f>OTCHET!I190</f>
        <v>771</v>
      </c>
      <c r="H41" s="1625">
        <f>OTCHET!J190</f>
        <v>0</v>
      </c>
      <c r="I41" s="1626">
        <f>OTCHET!K190</f>
        <v>0</v>
      </c>
      <c r="J41" s="844"/>
      <c r="K41" s="1627" t="s">
        <v>832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21" t="s">
        <v>1965</v>
      </c>
      <c r="C42" s="1622" t="s">
        <v>66</v>
      </c>
      <c r="D42" s="1621"/>
      <c r="E42" s="1623">
        <f>+OTCHET!E196+OTCHET!E204</f>
        <v>0</v>
      </c>
      <c r="F42" s="1623">
        <f t="shared" si="1"/>
        <v>21498</v>
      </c>
      <c r="G42" s="1624">
        <f>+OTCHET!I196+OTCHET!I204</f>
        <v>21498</v>
      </c>
      <c r="H42" s="1625">
        <f>+OTCHET!J196+OTCHET!J204</f>
        <v>0</v>
      </c>
      <c r="I42" s="1626">
        <f>+OTCHET!K196+OTCHET!K204</f>
        <v>0</v>
      </c>
      <c r="J42" s="844"/>
      <c r="K42" s="1627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1966</v>
      </c>
      <c r="C43" s="846" t="s">
        <v>714</v>
      </c>
      <c r="D43" s="845"/>
      <c r="E43" s="804">
        <f>+OTCHET!E205+OTCHET!E223+OTCHET!E271</f>
        <v>0</v>
      </c>
      <c r="F43" s="804">
        <f t="shared" si="1"/>
        <v>41878</v>
      </c>
      <c r="G43" s="805">
        <f>+OTCHET!I205+OTCHET!I223+OTCHET!I271</f>
        <v>41878</v>
      </c>
      <c r="H43" s="806">
        <f>+OTCHET!J205+OTCHET!J223+OTCHET!J271</f>
        <v>0</v>
      </c>
      <c r="I43" s="1399">
        <f>+OTCHET!K205+OTCHET!K223+OTCHET!K271</f>
        <v>0</v>
      </c>
      <c r="J43" s="844"/>
      <c r="K43" s="807" t="s">
        <v>714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1967</v>
      </c>
      <c r="C44" s="765" t="s">
        <v>833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833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340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340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1968</v>
      </c>
      <c r="C46" s="854" t="s">
        <v>715</v>
      </c>
      <c r="D46" s="853"/>
      <c r="E46" s="855">
        <f>+OTCHET!E255+OTCHET!E256+OTCHET!E257+OTCHET!E258</f>
        <v>0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715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539</v>
      </c>
      <c r="C47" s="848" t="s">
        <v>540</v>
      </c>
      <c r="D47" s="848"/>
      <c r="E47" s="849">
        <f>+OTCHET!E256</f>
        <v>0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540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1969</v>
      </c>
      <c r="C48" s="846" t="s">
        <v>358</v>
      </c>
      <c r="D48" s="845"/>
      <c r="E48" s="804">
        <f>+OTCHET!E265+OTCHET!E269+OTCHET!E270</f>
        <v>0</v>
      </c>
      <c r="F48" s="804">
        <f t="shared" si="1"/>
        <v>0</v>
      </c>
      <c r="G48" s="805">
        <f>+OTCHET!I265+OTCHET!I269+OTCHET!I270</f>
        <v>0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1976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1970</v>
      </c>
      <c r="C49" s="846" t="s">
        <v>359</v>
      </c>
      <c r="D49" s="845"/>
      <c r="E49" s="804">
        <f>OTCHET!E275+OTCHET!E276+OTCHET!E284+OTCHET!E287</f>
        <v>0</v>
      </c>
      <c r="F49" s="804">
        <f t="shared" si="1"/>
        <v>0</v>
      </c>
      <c r="G49" s="805">
        <f>OTCHET!I275+OTCHET!I276+OTCHET!I284+OTCHET!I287</f>
        <v>0</v>
      </c>
      <c r="H49" s="806">
        <f>OTCHET!J275+OTCHET!J276+OTCHET!J284+OTCHET!J287</f>
        <v>0</v>
      </c>
      <c r="I49" s="1399">
        <f>OTCHET!K275+OTCHET!K276+OTCHET!K284+OTCHET!K287</f>
        <v>0</v>
      </c>
      <c r="J49" s="844"/>
      <c r="K49" s="807" t="s">
        <v>359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1971</v>
      </c>
      <c r="C50" s="846" t="s">
        <v>360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360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1972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1975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1973</v>
      </c>
      <c r="C52" s="859" t="s">
        <v>451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451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341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341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367</v>
      </c>
      <c r="C54" s="867" t="s">
        <v>368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368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1974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467</v>
      </c>
      <c r="D56" s="880"/>
      <c r="E56" s="881">
        <f>+E57+E58+E62</f>
        <v>0</v>
      </c>
      <c r="F56" s="881">
        <f>+F57+F58+F62</f>
        <v>163234</v>
      </c>
      <c r="G56" s="882">
        <f>+G57+G58+G62</f>
        <v>163234</v>
      </c>
      <c r="H56" s="883">
        <f>+H57+H58+H62</f>
        <v>0</v>
      </c>
      <c r="I56" s="884">
        <f>+I57+I58+I62</f>
        <v>0</v>
      </c>
      <c r="J56" s="762"/>
      <c r="K56" s="885" t="s">
        <v>467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454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454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468</v>
      </c>
      <c r="D58" s="845"/>
      <c r="E58" s="890">
        <f>+OTCHET!E383+OTCHET!E391+OTCHET!E396+OTCHET!E399+OTCHET!E402+OTCHET!E405+OTCHET!E406+OTCHET!E409+OTCHET!E422+OTCHET!E423+OTCHET!E424+OTCHET!E425+OTCHET!E426</f>
        <v>0</v>
      </c>
      <c r="F58" s="890">
        <f t="shared" si="2"/>
        <v>163234</v>
      </c>
      <c r="G58" s="891">
        <f>+OTCHET!I383+OTCHET!I391+OTCHET!I396+OTCHET!I399+OTCHET!I402+OTCHET!I405+OTCHET!I406+OTCHET!I409+OTCHET!I422+OTCHET!I423+OTCHET!I424+OTCHET!I425+OTCHET!I426</f>
        <v>163234</v>
      </c>
      <c r="H58" s="892">
        <f>+OTCHET!J383+OTCHET!J391+OTCHET!J396+OTCHET!J399+OTCHET!J402+OTCHET!J405+OTCHET!J406+OTCHET!J409+OTCHET!J422+OTCHET!J423+OTCHET!J424+OTCHET!J425+OTCHET!J426</f>
        <v>0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468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334</v>
      </c>
      <c r="C59" s="765" t="s">
        <v>342</v>
      </c>
      <c r="D59" s="847"/>
      <c r="E59" s="894">
        <f>+OTCHET!E422+OTCHET!E423+OTCHET!E424+OTCHET!E425+OTCHET!E426</f>
        <v>0</v>
      </c>
      <c r="F59" s="894">
        <f t="shared" si="2"/>
        <v>0</v>
      </c>
      <c r="G59" s="895">
        <f>+OTCHET!I422+OTCHET!I423+OTCHET!I424+OTCHET!I425+OTCHET!I426</f>
        <v>0</v>
      </c>
      <c r="H59" s="896">
        <f>+OTCHET!J422+OTCHET!J423+OTCHET!J424+OTCHET!J425+OTCHET!J426</f>
        <v>0</v>
      </c>
      <c r="I59" s="896">
        <f>+OTCHET!K422+OTCHET!K423+OTCHET!K424+OTCHET!K425+OTCHET!K426</f>
        <v>0</v>
      </c>
      <c r="J59" s="825"/>
      <c r="K59" s="897" t="s">
        <v>342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456</v>
      </c>
      <c r="C60" s="898" t="s">
        <v>332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332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705</v>
      </c>
      <c r="C62" s="827" t="s">
        <v>835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835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1993</v>
      </c>
      <c r="C63" s="908" t="s">
        <v>365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365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965</v>
      </c>
      <c r="C64" s="915"/>
      <c r="D64" s="915"/>
      <c r="E64" s="916">
        <f>+E22-E38+E56-E63</f>
        <v>0</v>
      </c>
      <c r="F64" s="916">
        <f>+F22-F38+F56-F63</f>
        <v>14513</v>
      </c>
      <c r="G64" s="917">
        <f>+G22-G38+G56-G63</f>
        <v>14513</v>
      </c>
      <c r="H64" s="918">
        <f>+H22-H38+H56-H63</f>
        <v>0</v>
      </c>
      <c r="I64" s="918">
        <f>+I22-I38+I56-I63</f>
        <v>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0</v>
      </c>
      <c r="I65" s="923">
        <f>+I$64+I$66</f>
        <v>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366</v>
      </c>
      <c r="C66" s="925" t="s">
        <v>51</v>
      </c>
      <c r="D66" s="925"/>
      <c r="E66" s="926">
        <f>SUM(+E68+E76+E77+E84+E85+E86+E89+E90+E91+E92+E93+E94+E95)</f>
        <v>0</v>
      </c>
      <c r="F66" s="926">
        <f>SUM(+F68+F76+F77+F84+F85+F86+F89+F90+F91+F92+F93+F94+F95)</f>
        <v>-14513</v>
      </c>
      <c r="G66" s="927">
        <f>SUM(+G68+G76+G77+G84+G85+G86+G89+G90+G91+G92+G93+G94+G95)</f>
        <v>-14513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343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343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344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344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836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836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966</v>
      </c>
      <c r="C72" s="945" t="s">
        <v>837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837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345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345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356</v>
      </c>
      <c r="C74" s="950" t="s">
        <v>346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346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347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347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838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838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348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348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349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349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967</v>
      </c>
      <c r="C80" s="945" t="s">
        <v>350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350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453</v>
      </c>
      <c r="C82" s="945" t="s">
        <v>351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351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452</v>
      </c>
      <c r="C83" s="956" t="s">
        <v>352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352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968</v>
      </c>
      <c r="C84" s="854" t="s">
        <v>839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839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969</v>
      </c>
      <c r="C85" s="846" t="s">
        <v>840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840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846</v>
      </c>
      <c r="C86" s="765" t="s">
        <v>309</v>
      </c>
      <c r="D86" s="847"/>
      <c r="E86" s="894">
        <f>+E87+E88</f>
        <v>0</v>
      </c>
      <c r="F86" s="894">
        <f>+F87+F88</f>
        <v>3584</v>
      </c>
      <c r="G86" s="895">
        <f>+G87+G88</f>
        <v>3584</v>
      </c>
      <c r="H86" s="896">
        <f>+H87+H88</f>
        <v>0</v>
      </c>
      <c r="I86" s="896">
        <f>+I87+I88</f>
        <v>0</v>
      </c>
      <c r="J86" s="825"/>
      <c r="K86" s="897" t="s">
        <v>309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845</v>
      </c>
      <c r="C87" s="939" t="s">
        <v>310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310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0</v>
      </c>
      <c r="F88" s="952">
        <f t="shared" si="5"/>
        <v>3584</v>
      </c>
      <c r="G88" s="953">
        <f>+OTCHET!I521+OTCHET!I524+OTCHET!I544</f>
        <v>3584</v>
      </c>
      <c r="H88" s="954">
        <f>+OTCHET!J521+OTCHET!J524+OTCHET!J544</f>
        <v>0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706</v>
      </c>
      <c r="C89" s="854" t="s">
        <v>841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841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844</v>
      </c>
      <c r="C90" s="846" t="s">
        <v>353</v>
      </c>
      <c r="D90" s="845"/>
      <c r="E90" s="890">
        <f>+OTCHET!E567+OTCHET!E568+OTCHET!E569+OTCHET!E570+OTCHET!E571+OTCHET!E572</f>
        <v>0</v>
      </c>
      <c r="F90" s="890">
        <f t="shared" si="5"/>
        <v>0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0</v>
      </c>
      <c r="I90" s="892">
        <f>+OTCHET!K567+OTCHET!K568+OTCHET!K569+OTCHET!K570+OTCHET!K571+OTCHET!K572</f>
        <v>0</v>
      </c>
      <c r="J90" s="825"/>
      <c r="K90" s="893" t="s">
        <v>353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843</v>
      </c>
      <c r="C91" s="960" t="s">
        <v>354</v>
      </c>
      <c r="D91" s="960"/>
      <c r="E91" s="804">
        <f>+OTCHET!E573+OTCHET!E574+OTCHET!E575+OTCHET!E576+OTCHET!E577+OTCHET!E578+OTCHET!E579</f>
        <v>0</v>
      </c>
      <c r="F91" s="804">
        <f t="shared" si="5"/>
        <v>-18097</v>
      </c>
      <c r="G91" s="805">
        <f>+OTCHET!I573+OTCHET!I574+OTCHET!I575+OTCHET!I576+OTCHET!I577+OTCHET!I578+OTCHET!I579</f>
        <v>-18097</v>
      </c>
      <c r="H91" s="806">
        <f>+OTCHET!J573+OTCHET!J574+OTCHET!J575+OTCHET!J576+OTCHET!J577+OTCHET!J578+OTCHET!J579</f>
        <v>0</v>
      </c>
      <c r="I91" s="806">
        <f>+OTCHET!K573+OTCHET!K574+OTCHET!K575+OTCHET!K576+OTCHET!K577+OTCHET!K578+OTCHET!K579</f>
        <v>0</v>
      </c>
      <c r="J91" s="825"/>
      <c r="K91" s="807" t="s">
        <v>354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842</v>
      </c>
      <c r="C92" s="846" t="s">
        <v>355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355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361</v>
      </c>
      <c r="C93" s="846" t="s">
        <v>362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362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363</v>
      </c>
      <c r="C94" s="960" t="s">
        <v>364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364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970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542</v>
      </c>
      <c r="C96" s="962" t="s">
        <v>541</v>
      </c>
      <c r="D96" s="962"/>
      <c r="E96" s="1470">
        <f>+OTCHET!E594</f>
        <v>0</v>
      </c>
      <c r="F96" s="1470">
        <f t="shared" si="5"/>
        <v>0</v>
      </c>
      <c r="G96" s="1471">
        <f>+OTCHET!I594</f>
        <v>0</v>
      </c>
      <c r="H96" s="1472">
        <f>+OTCHET!J594</f>
        <v>0</v>
      </c>
      <c r="I96" s="1473">
        <f>+OTCHET!K594</f>
        <v>0</v>
      </c>
      <c r="J96" s="825"/>
      <c r="K96" s="1474" t="s">
        <v>541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822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823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824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825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826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824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825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0</v>
      </c>
      <c r="H105" s="974">
        <f>+H$64+H$66</f>
        <v>0</v>
      </c>
      <c r="I105" s="974">
        <f>+I$64+I$66</f>
        <v>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>
        <f>+OTCHET!H605</f>
        <v>0</v>
      </c>
      <c r="C107" s="975"/>
      <c r="D107" s="975"/>
      <c r="E107" s="658"/>
      <c r="F107" s="692"/>
      <c r="G107" s="1364">
        <f>+OTCHET!E605</f>
        <v>0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971</v>
      </c>
      <c r="C108" s="981"/>
      <c r="D108" s="981"/>
      <c r="E108" s="982"/>
      <c r="F108" s="982"/>
      <c r="G108" s="1736" t="s">
        <v>972</v>
      </c>
      <c r="H108" s="1736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864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37">
        <f>+OTCHET!D603</f>
        <v>0</v>
      </c>
      <c r="F110" s="1737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2:22" ht="15.75" customHeight="1">
      <c r="B112" s="681"/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862</v>
      </c>
      <c r="C113" s="975"/>
      <c r="D113" s="975"/>
      <c r="E113" s="986"/>
      <c r="F113" s="986"/>
      <c r="G113" s="678"/>
      <c r="H113" s="988" t="s">
        <v>865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2:22" ht="18" customHeight="1">
      <c r="B114" s="681"/>
      <c r="E114" s="1737">
        <f>+OTCHET!G600</f>
        <v>0</v>
      </c>
      <c r="F114" s="1737"/>
      <c r="G114" s="991"/>
      <c r="H114" s="678"/>
      <c r="I114" s="1363">
        <f>+OTCHET!G603</f>
        <v>0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894"/>
  <sheetViews>
    <sheetView tabSelected="1" zoomScale="75" zoomScaleNormal="75" zoomScaleSheetLayoutView="85" workbookViewId="0" topLeftCell="B2">
      <selection activeCell="F12" sqref="F12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6" t="s">
        <v>861</v>
      </c>
      <c r="C3" s="106">
        <v>2023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57" t="s">
        <v>2081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457</v>
      </c>
      <c r="F5" s="103" t="s">
        <v>457</v>
      </c>
      <c r="G5" s="103" t="s">
        <v>457</v>
      </c>
      <c r="H5" s="103" t="s">
        <v>457</v>
      </c>
      <c r="I5" s="103" t="s">
        <v>457</v>
      </c>
      <c r="J5" s="103" t="s">
        <v>457</v>
      </c>
      <c r="K5" s="103" t="s">
        <v>457</v>
      </c>
      <c r="L5" s="103" t="s">
        <v>457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457</v>
      </c>
      <c r="G6" s="103" t="s">
        <v>457</v>
      </c>
      <c r="H6" s="103" t="s">
        <v>457</v>
      </c>
      <c r="I6" s="103" t="s">
        <v>457</v>
      </c>
      <c r="J6" s="103" t="s">
        <v>457</v>
      </c>
      <c r="K6" s="103" t="s">
        <v>457</v>
      </c>
      <c r="L6" s="103" t="s">
        <v>457</v>
      </c>
      <c r="M6" s="7">
        <v>1</v>
      </c>
      <c r="N6" s="108"/>
    </row>
    <row r="7" spans="2:14" ht="15.75" customHeight="1">
      <c r="B7" s="1812" t="str">
        <f>VLOOKUP(E15,SMETKA,2,FALSE)</f>
        <v>ОТЧЕТНИ ДАННИ ПО ЕБК ЗА ИЗПЪЛНЕНИЕТО НА БЮДЖЕТА</v>
      </c>
      <c r="C7" s="1813"/>
      <c r="D7" s="181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458</v>
      </c>
      <c r="F8" s="113" t="s">
        <v>821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14" t="s">
        <v>2083</v>
      </c>
      <c r="C9" s="1815"/>
      <c r="D9" s="1816"/>
      <c r="E9" s="115">
        <f>DATE($C$3,1,1)</f>
        <v>44927</v>
      </c>
      <c r="F9" s="116">
        <v>45016</v>
      </c>
      <c r="G9" s="113"/>
      <c r="H9" s="1404"/>
      <c r="I9" s="1746"/>
      <c r="J9" s="1747"/>
      <c r="K9" s="113"/>
      <c r="L9" s="113"/>
      <c r="M9" s="7">
        <v>1</v>
      </c>
      <c r="N9" s="108"/>
    </row>
    <row r="10" spans="2:14" ht="15">
      <c r="B10" s="117" t="s">
        <v>785</v>
      </c>
      <c r="C10" s="103"/>
      <c r="D10" s="104"/>
      <c r="E10" s="113"/>
      <c r="F10" s="1587" t="str">
        <f>VLOOKUP(F9,DateName,2,FALSE)</f>
        <v>март</v>
      </c>
      <c r="G10" s="113"/>
      <c r="H10" s="114"/>
      <c r="I10" s="1748" t="s">
        <v>954</v>
      </c>
      <c r="J10" s="1748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49"/>
      <c r="J11" s="1749"/>
      <c r="K11" s="113"/>
      <c r="L11" s="113"/>
      <c r="M11" s="7">
        <v>1</v>
      </c>
      <c r="N11" s="108"/>
    </row>
    <row r="12" spans="2:14" ht="27" customHeight="1">
      <c r="B12" s="1776" t="str">
        <f>VLOOKUP(F12,PRBK,2,FALSE)</f>
        <v>Велико Търново</v>
      </c>
      <c r="C12" s="1777"/>
      <c r="D12" s="1778"/>
      <c r="E12" s="118" t="s">
        <v>948</v>
      </c>
      <c r="F12" s="1571" t="s">
        <v>1381</v>
      </c>
      <c r="G12" s="113"/>
      <c r="H12" s="114"/>
      <c r="I12" s="1749"/>
      <c r="J12" s="1749"/>
      <c r="K12" s="113"/>
      <c r="L12" s="113"/>
      <c r="M12" s="7">
        <v>1</v>
      </c>
      <c r="N12" s="108"/>
    </row>
    <row r="13" spans="2:14" ht="18" customHeight="1">
      <c r="B13" s="119" t="s">
        <v>786</v>
      </c>
      <c r="C13" s="103"/>
      <c r="D13" s="104"/>
      <c r="E13" s="120"/>
      <c r="F13" s="114"/>
      <c r="G13" s="114" t="s">
        <v>457</v>
      </c>
      <c r="H13" s="121"/>
      <c r="I13" s="122"/>
      <c r="J13" s="123"/>
      <c r="K13" s="123" t="s">
        <v>457</v>
      </c>
      <c r="L13" s="123" t="s">
        <v>457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877</v>
      </c>
      <c r="E15" s="125">
        <v>0</v>
      </c>
      <c r="F15" s="126" t="str">
        <f>+IF(+E15=0,"БЮДЖЕТ",+IF(+E15=98,"СЕС - КСФ",+IF(+E15=42,"СЕС - РА",+IF(+E15=96,"СЕС - ДЕС",+IF(+E15=97,"СЕС - ДМП",+IF(+E15=33,"Чужди средства"))))))</f>
        <v>БЮДЖЕТ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88" t="str">
        <f>CONCATENATE("Бланка версия ",$C$4," от ",$C$3,"г.")</f>
        <v>Бланка версия 1.01 от 2023г.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459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878</v>
      </c>
      <c r="E19" s="1817" t="str">
        <f>CONCATENATE("Уточнен план ",$C$3," - ПРИХОДИ")</f>
        <v>Уточнен план 2023 - ПРИХОДИ</v>
      </c>
      <c r="F19" s="1818"/>
      <c r="G19" s="1818"/>
      <c r="H19" s="1819"/>
      <c r="I19" s="1823" t="str">
        <f>CONCATENATE("Отчет ",$C$3," - ПРИХОДИ")</f>
        <v>Отчет 2023 - ПРИХОДИ</v>
      </c>
      <c r="J19" s="1824"/>
      <c r="K19" s="1824"/>
      <c r="L19" s="1825"/>
      <c r="M19" s="7">
        <v>1</v>
      </c>
      <c r="N19" s="108"/>
    </row>
    <row r="20" spans="2:14" ht="49.5" customHeight="1">
      <c r="B20" s="134" t="s">
        <v>62</v>
      </c>
      <c r="C20" s="135" t="s">
        <v>460</v>
      </c>
      <c r="D20" s="136" t="s">
        <v>879</v>
      </c>
      <c r="E20" s="137" t="s">
        <v>949</v>
      </c>
      <c r="F20" s="1396" t="s">
        <v>789</v>
      </c>
      <c r="G20" s="1397" t="s">
        <v>790</v>
      </c>
      <c r="H20" s="1398" t="s">
        <v>788</v>
      </c>
      <c r="I20" s="1584" t="s">
        <v>950</v>
      </c>
      <c r="J20" s="1585" t="s">
        <v>951</v>
      </c>
      <c r="K20" s="1586" t="s">
        <v>952</v>
      </c>
      <c r="L20" s="1405" t="s">
        <v>953</v>
      </c>
      <c r="M20" s="7">
        <v>1</v>
      </c>
      <c r="N20" s="138"/>
    </row>
    <row r="21" spans="2:14" ht="18.75">
      <c r="B21" s="139"/>
      <c r="C21" s="140"/>
      <c r="D21" s="141" t="s">
        <v>461</v>
      </c>
      <c r="E21" s="142" t="s">
        <v>172</v>
      </c>
      <c r="F21" s="143" t="s">
        <v>173</v>
      </c>
      <c r="G21" s="144" t="s">
        <v>703</v>
      </c>
      <c r="H21" s="145" t="s">
        <v>704</v>
      </c>
      <c r="I21" s="143" t="s">
        <v>683</v>
      </c>
      <c r="J21" s="144" t="s">
        <v>854</v>
      </c>
      <c r="K21" s="145" t="s">
        <v>855</v>
      </c>
      <c r="L21" s="1406" t="s">
        <v>856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10" t="s">
        <v>462</v>
      </c>
      <c r="D22" s="1811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463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2004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2005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2006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2007</v>
      </c>
      <c r="E27" s="314">
        <f>F27+G27+H27</f>
        <v>0</v>
      </c>
      <c r="F27" s="1464">
        <v>0</v>
      </c>
      <c r="G27" s="1465">
        <v>0</v>
      </c>
      <c r="H27" s="166">
        <v>0</v>
      </c>
      <c r="I27" s="1464">
        <v>0</v>
      </c>
      <c r="J27" s="146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10" t="s">
        <v>464</v>
      </c>
      <c r="D28" s="1811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465</v>
      </c>
      <c r="E29" s="281">
        <f aca="true" t="shared" si="3" ref="E29:E93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10" t="s">
        <v>126</v>
      </c>
      <c r="D33" s="1811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880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2008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707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10" t="s">
        <v>121</v>
      </c>
      <c r="D39" s="1811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857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858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881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2"/>
      <c r="H53" s="154">
        <v>0</v>
      </c>
      <c r="I53" s="482">
        <v>0</v>
      </c>
      <c r="J53" s="1602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3"/>
      <c r="H54" s="160">
        <v>0</v>
      </c>
      <c r="I54" s="484">
        <v>0</v>
      </c>
      <c r="J54" s="1603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3"/>
      <c r="H55" s="160">
        <v>0</v>
      </c>
      <c r="I55" s="484">
        <v>0</v>
      </c>
      <c r="J55" s="1603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3"/>
      <c r="H56" s="160">
        <v>0</v>
      </c>
      <c r="I56" s="484">
        <v>0</v>
      </c>
      <c r="J56" s="1603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4"/>
      <c r="H57" s="175">
        <v>0</v>
      </c>
      <c r="I57" s="486">
        <v>0</v>
      </c>
      <c r="J57" s="1604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6">
        <v>0</v>
      </c>
      <c r="G64" s="1467">
        <v>0</v>
      </c>
      <c r="H64" s="1468">
        <v>0</v>
      </c>
      <c r="I64" s="1466">
        <v>0</v>
      </c>
      <c r="J64" s="1467">
        <v>0</v>
      </c>
      <c r="K64" s="1468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1928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2009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1239</v>
      </c>
      <c r="D72" s="183"/>
      <c r="E72" s="1365">
        <f t="shared" si="3"/>
        <v>0</v>
      </c>
      <c r="F72" s="1466">
        <v>0</v>
      </c>
      <c r="G72" s="1467">
        <v>0</v>
      </c>
      <c r="H72" s="1468">
        <v>0</v>
      </c>
      <c r="I72" s="1466">
        <v>0</v>
      </c>
      <c r="J72" s="1467">
        <v>0</v>
      </c>
      <c r="K72" s="1468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6">
        <v>0</v>
      </c>
      <c r="G73" s="189"/>
      <c r="H73" s="1468">
        <v>0</v>
      </c>
      <c r="I73" s="1466">
        <v>0</v>
      </c>
      <c r="J73" s="189"/>
      <c r="K73" s="1468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508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509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510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511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512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513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17"/>
      <c r="B87" s="192"/>
      <c r="C87" s="156">
        <v>2417</v>
      </c>
      <c r="D87" s="623" t="s">
        <v>1959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514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515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516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4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517</v>
      </c>
      <c r="E91" s="281">
        <f t="shared" si="3"/>
        <v>0</v>
      </c>
      <c r="F91" s="152"/>
      <c r="G91" s="1653"/>
      <c r="H91" s="154">
        <v>0</v>
      </c>
      <c r="I91" s="152"/>
      <c r="J91" s="1653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6">
        <v>0</v>
      </c>
      <c r="G93" s="1467">
        <v>0</v>
      </c>
      <c r="H93" s="1468">
        <v>0</v>
      </c>
      <c r="I93" s="1466">
        <v>0</v>
      </c>
      <c r="J93" s="1467">
        <v>0</v>
      </c>
      <c r="K93" s="1468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SUM(E95:E105)</f>
        <v>0</v>
      </c>
      <c r="F94" s="168">
        <f t="shared" si="17"/>
        <v>0</v>
      </c>
      <c r="G94" s="169">
        <f t="shared" si="17"/>
        <v>0</v>
      </c>
      <c r="H94" s="170">
        <f t="shared" si="17"/>
        <v>0</v>
      </c>
      <c r="I94" s="168">
        <f t="shared" si="17"/>
        <v>0</v>
      </c>
      <c r="J94" s="169">
        <f t="shared" si="17"/>
        <v>0</v>
      </c>
      <c r="K94" s="170">
        <f t="shared" si="17"/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380</v>
      </c>
      <c r="B95" s="149"/>
      <c r="C95" s="156">
        <v>2702</v>
      </c>
      <c r="D95" s="157" t="s">
        <v>2082</v>
      </c>
      <c r="E95" s="295">
        <f aca="true" t="shared" si="18" ref="E95:E105">F95+G95+H95</f>
        <v>0</v>
      </c>
      <c r="F95" s="484">
        <v>0</v>
      </c>
      <c r="G95" s="159"/>
      <c r="H95" s="160">
        <v>0</v>
      </c>
      <c r="I95" s="484">
        <v>0</v>
      </c>
      <c r="J95" s="159"/>
      <c r="K95" s="160">
        <v>0</v>
      </c>
      <c r="L95" s="295">
        <f aca="true" t="shared" si="19" ref="L95:L105">I95+J95+K95</f>
        <v>0</v>
      </c>
      <c r="M95" s="7">
        <f t="shared" si="16"/>
      </c>
      <c r="N95" s="155"/>
    </row>
    <row r="96" spans="1:14" ht="18.75" customHeight="1">
      <c r="A96" s="23">
        <v>385</v>
      </c>
      <c r="B96" s="149"/>
      <c r="C96" s="156">
        <v>2703</v>
      </c>
      <c r="D96" s="157" t="s">
        <v>185</v>
      </c>
      <c r="E96" s="295">
        <f t="shared" si="18"/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9"/>
        <v>0</v>
      </c>
      <c r="M96" s="7">
        <f t="shared" si="16"/>
      </c>
      <c r="N96" s="155"/>
    </row>
    <row r="97" spans="1:14" ht="18.75" customHeight="1">
      <c r="A97" s="23">
        <v>390</v>
      </c>
      <c r="B97" s="195"/>
      <c r="C97" s="156">
        <v>2704</v>
      </c>
      <c r="D97" s="157" t="s">
        <v>186</v>
      </c>
      <c r="E97" s="295">
        <f t="shared" si="18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9"/>
        <v>0</v>
      </c>
      <c r="M97" s="7">
        <f t="shared" si="16"/>
      </c>
      <c r="N97" s="155"/>
    </row>
    <row r="98" spans="1:14" ht="18.75" customHeight="1">
      <c r="A98" s="23">
        <v>395</v>
      </c>
      <c r="B98" s="149"/>
      <c r="C98" s="156">
        <v>2705</v>
      </c>
      <c r="D98" s="157" t="s">
        <v>187</v>
      </c>
      <c r="E98" s="295">
        <f t="shared" si="18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9"/>
        <v>0</v>
      </c>
      <c r="M98" s="7">
        <f t="shared" si="16"/>
      </c>
      <c r="N98" s="155"/>
    </row>
    <row r="99" spans="1:14" ht="18.75" customHeight="1">
      <c r="A99" s="23">
        <v>405</v>
      </c>
      <c r="B99" s="149"/>
      <c r="C99" s="156">
        <v>2707</v>
      </c>
      <c r="D99" s="157" t="s">
        <v>188</v>
      </c>
      <c r="E99" s="295">
        <f t="shared" si="18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9"/>
        <v>0</v>
      </c>
      <c r="M99" s="7">
        <f t="shared" si="16"/>
      </c>
      <c r="N99" s="155"/>
    </row>
    <row r="100" spans="1:14" ht="18.75" customHeight="1">
      <c r="A100" s="23">
        <v>410</v>
      </c>
      <c r="B100" s="171"/>
      <c r="C100" s="156">
        <v>2708</v>
      </c>
      <c r="D100" s="157" t="s">
        <v>521</v>
      </c>
      <c r="E100" s="295">
        <f t="shared" si="18"/>
        <v>0</v>
      </c>
      <c r="F100" s="158"/>
      <c r="G100" s="159"/>
      <c r="H100" s="160">
        <v>0</v>
      </c>
      <c r="I100" s="158"/>
      <c r="J100" s="159"/>
      <c r="K100" s="160">
        <v>0</v>
      </c>
      <c r="L100" s="295">
        <f t="shared" si="19"/>
        <v>0</v>
      </c>
      <c r="M100" s="7">
        <f t="shared" si="16"/>
      </c>
      <c r="N100" s="155"/>
    </row>
    <row r="101" spans="1:14" ht="18.75" customHeight="1">
      <c r="A101" s="23">
        <v>420</v>
      </c>
      <c r="B101" s="149"/>
      <c r="C101" s="156">
        <v>2710</v>
      </c>
      <c r="D101" s="157" t="s">
        <v>522</v>
      </c>
      <c r="E101" s="295">
        <f t="shared" si="18"/>
        <v>0</v>
      </c>
      <c r="F101" s="158"/>
      <c r="G101" s="159"/>
      <c r="H101" s="160">
        <v>0</v>
      </c>
      <c r="I101" s="158"/>
      <c r="J101" s="159"/>
      <c r="K101" s="160">
        <v>0</v>
      </c>
      <c r="L101" s="295">
        <f t="shared" si="19"/>
        <v>0</v>
      </c>
      <c r="M101" s="7">
        <f t="shared" si="16"/>
      </c>
      <c r="N101" s="155"/>
    </row>
    <row r="102" spans="1:14" ht="18.75" customHeight="1">
      <c r="A102" s="23">
        <v>425</v>
      </c>
      <c r="B102" s="149"/>
      <c r="C102" s="156">
        <v>2711</v>
      </c>
      <c r="D102" s="157" t="s">
        <v>523</v>
      </c>
      <c r="E102" s="295">
        <f t="shared" si="18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9"/>
        <v>0</v>
      </c>
      <c r="M102" s="7">
        <f t="shared" si="16"/>
      </c>
      <c r="N102" s="155"/>
    </row>
    <row r="103" spans="1:14" ht="18.75" customHeight="1">
      <c r="A103" s="23">
        <v>430</v>
      </c>
      <c r="B103" s="149"/>
      <c r="C103" s="156">
        <v>2715</v>
      </c>
      <c r="D103" s="157" t="s">
        <v>524</v>
      </c>
      <c r="E103" s="295">
        <f t="shared" si="18"/>
        <v>0</v>
      </c>
      <c r="F103" s="484">
        <v>0</v>
      </c>
      <c r="G103" s="159"/>
      <c r="H103" s="160">
        <v>0</v>
      </c>
      <c r="I103" s="484">
        <v>0</v>
      </c>
      <c r="J103" s="159"/>
      <c r="K103" s="160">
        <v>0</v>
      </c>
      <c r="L103" s="295">
        <f t="shared" si="19"/>
        <v>0</v>
      </c>
      <c r="M103" s="7">
        <f t="shared" si="16"/>
      </c>
      <c r="N103" s="155"/>
    </row>
    <row r="104" spans="1:14" ht="18.75" customHeight="1">
      <c r="A104" s="24">
        <v>436</v>
      </c>
      <c r="B104" s="149"/>
      <c r="C104" s="156">
        <v>2717</v>
      </c>
      <c r="D104" s="196" t="s">
        <v>525</v>
      </c>
      <c r="E104" s="295">
        <f t="shared" si="18"/>
        <v>0</v>
      </c>
      <c r="F104" s="484">
        <v>0</v>
      </c>
      <c r="G104" s="159"/>
      <c r="H104" s="160">
        <v>0</v>
      </c>
      <c r="I104" s="484">
        <v>0</v>
      </c>
      <c r="J104" s="159"/>
      <c r="K104" s="160">
        <v>0</v>
      </c>
      <c r="L104" s="295">
        <f t="shared" si="19"/>
        <v>0</v>
      </c>
      <c r="M104" s="7">
        <f t="shared" si="16"/>
      </c>
      <c r="N104" s="155"/>
    </row>
    <row r="105" spans="1:14" ht="18.75" customHeight="1">
      <c r="A105" s="23">
        <v>440</v>
      </c>
      <c r="B105" s="149"/>
      <c r="C105" s="179">
        <v>2729</v>
      </c>
      <c r="D105" s="197" t="s">
        <v>526</v>
      </c>
      <c r="E105" s="287">
        <f t="shared" si="18"/>
        <v>0</v>
      </c>
      <c r="F105" s="173"/>
      <c r="G105" s="174"/>
      <c r="H105" s="175">
        <v>0</v>
      </c>
      <c r="I105" s="173"/>
      <c r="J105" s="174"/>
      <c r="K105" s="175">
        <v>0</v>
      </c>
      <c r="L105" s="287">
        <f t="shared" si="19"/>
        <v>0</v>
      </c>
      <c r="M105" s="7">
        <f t="shared" si="16"/>
      </c>
      <c r="N105" s="155"/>
    </row>
    <row r="106" spans="1:14" s="15" customFormat="1" ht="18.75" customHeight="1">
      <c r="A106" s="22">
        <v>445</v>
      </c>
      <c r="B106" s="167">
        <v>2800</v>
      </c>
      <c r="C106" s="147" t="s">
        <v>527</v>
      </c>
      <c r="D106" s="183"/>
      <c r="E106" s="1365">
        <f aca="true" t="shared" si="20" ref="E106:J106">+E107+E108+E109</f>
        <v>0</v>
      </c>
      <c r="F106" s="168">
        <f t="shared" si="20"/>
        <v>0</v>
      </c>
      <c r="G106" s="169">
        <f t="shared" si="20"/>
        <v>0</v>
      </c>
      <c r="H106" s="170">
        <f>+H107+H108+H109</f>
        <v>0</v>
      </c>
      <c r="I106" s="168">
        <f t="shared" si="20"/>
        <v>0</v>
      </c>
      <c r="J106" s="169">
        <f t="shared" si="20"/>
        <v>0</v>
      </c>
      <c r="K106" s="170">
        <f>+K107+K108+K109</f>
        <v>0</v>
      </c>
      <c r="L106" s="1365">
        <f>SUM(L107:L109)</f>
        <v>0</v>
      </c>
      <c r="M106" s="7">
        <f t="shared" si="16"/>
      </c>
      <c r="N106" s="155"/>
    </row>
    <row r="107" spans="1:14" ht="32.25" customHeight="1">
      <c r="A107" s="23">
        <v>450</v>
      </c>
      <c r="B107" s="149"/>
      <c r="C107" s="150">
        <v>2801</v>
      </c>
      <c r="D107" s="187" t="s">
        <v>528</v>
      </c>
      <c r="E107" s="281">
        <f>F107+G107+H107</f>
        <v>0</v>
      </c>
      <c r="F107" s="152"/>
      <c r="G107" s="153"/>
      <c r="H107" s="154">
        <v>0</v>
      </c>
      <c r="I107" s="152"/>
      <c r="J107" s="153"/>
      <c r="K107" s="154">
        <v>0</v>
      </c>
      <c r="L107" s="281">
        <f>I107+J107+K107</f>
        <v>0</v>
      </c>
      <c r="M107" s="7">
        <f t="shared" si="16"/>
      </c>
      <c r="N107" s="155"/>
    </row>
    <row r="108" spans="1:14" ht="18.75" customHeight="1">
      <c r="A108" s="23">
        <v>455</v>
      </c>
      <c r="B108" s="149"/>
      <c r="C108" s="156">
        <v>2802</v>
      </c>
      <c r="D108" s="191" t="s">
        <v>529</v>
      </c>
      <c r="E108" s="295">
        <f>F108+G108+H108</f>
        <v>0</v>
      </c>
      <c r="F108" s="158"/>
      <c r="G108" s="159"/>
      <c r="H108" s="160">
        <v>0</v>
      </c>
      <c r="I108" s="158"/>
      <c r="J108" s="159"/>
      <c r="K108" s="160">
        <v>0</v>
      </c>
      <c r="L108" s="295">
        <f>I108+J108+K108</f>
        <v>0</v>
      </c>
      <c r="M108" s="7">
        <f t="shared" si="16"/>
      </c>
      <c r="N108" s="155"/>
    </row>
    <row r="109" spans="1:14" ht="18.75" customHeight="1">
      <c r="A109" s="23">
        <v>455</v>
      </c>
      <c r="B109" s="149"/>
      <c r="C109" s="179">
        <v>2809</v>
      </c>
      <c r="D109" s="198" t="s">
        <v>256</v>
      </c>
      <c r="E109" s="287">
        <f>F109+G109+H109</f>
        <v>0</v>
      </c>
      <c r="F109" s="173"/>
      <c r="G109" s="174"/>
      <c r="H109" s="175">
        <v>0</v>
      </c>
      <c r="I109" s="173"/>
      <c r="J109" s="174"/>
      <c r="K109" s="175">
        <v>0</v>
      </c>
      <c r="L109" s="287">
        <f>I109+J109+K109</f>
        <v>0</v>
      </c>
      <c r="M109" s="7">
        <f t="shared" si="16"/>
      </c>
      <c r="N109" s="155"/>
    </row>
    <row r="110" spans="1:14" s="15" customFormat="1" ht="18.75" customHeight="1">
      <c r="A110" s="22">
        <v>470</v>
      </c>
      <c r="B110" s="167">
        <v>3600</v>
      </c>
      <c r="C110" s="147" t="s">
        <v>848</v>
      </c>
      <c r="D110" s="183"/>
      <c r="E110" s="1365">
        <f aca="true" t="shared" si="21" ref="E110:L110">SUM(E111:E118)</f>
        <v>0</v>
      </c>
      <c r="F110" s="168">
        <f t="shared" si="21"/>
        <v>0</v>
      </c>
      <c r="G110" s="169">
        <f t="shared" si="21"/>
        <v>0</v>
      </c>
      <c r="H110" s="170">
        <f>SUM(H111:H118)</f>
        <v>0</v>
      </c>
      <c r="I110" s="168">
        <f t="shared" si="21"/>
        <v>0</v>
      </c>
      <c r="J110" s="169">
        <f t="shared" si="21"/>
        <v>0</v>
      </c>
      <c r="K110" s="170">
        <f>SUM(K111:K118)</f>
        <v>0</v>
      </c>
      <c r="L110" s="1365">
        <f t="shared" si="21"/>
        <v>0</v>
      </c>
      <c r="M110" s="7">
        <f t="shared" si="16"/>
      </c>
      <c r="N110" s="155"/>
    </row>
    <row r="111" spans="1:14" ht="18.75" customHeight="1">
      <c r="A111" s="23">
        <v>475</v>
      </c>
      <c r="B111" s="149"/>
      <c r="C111" s="150">
        <v>3601</v>
      </c>
      <c r="D111" s="187" t="s">
        <v>530</v>
      </c>
      <c r="E111" s="281">
        <f aca="true" t="shared" si="22" ref="E111:E118">F111+G111+H111</f>
        <v>0</v>
      </c>
      <c r="F111" s="152"/>
      <c r="G111" s="153"/>
      <c r="H111" s="154">
        <v>0</v>
      </c>
      <c r="I111" s="152"/>
      <c r="J111" s="153"/>
      <c r="K111" s="154">
        <v>0</v>
      </c>
      <c r="L111" s="281">
        <f aca="true" t="shared" si="23" ref="L111:L118">I111+J111+K111</f>
        <v>0</v>
      </c>
      <c r="M111" s="7">
        <f t="shared" si="16"/>
      </c>
      <c r="N111" s="155"/>
    </row>
    <row r="112" spans="1:14" ht="18.75" customHeight="1">
      <c r="A112" s="23"/>
      <c r="B112" s="149"/>
      <c r="C112" s="156">
        <v>3605</v>
      </c>
      <c r="D112" s="157" t="s">
        <v>2000</v>
      </c>
      <c r="E112" s="295">
        <f>F112+G112+H112</f>
        <v>0</v>
      </c>
      <c r="F112" s="484">
        <v>0</v>
      </c>
      <c r="G112" s="485">
        <v>0</v>
      </c>
      <c r="H112" s="160">
        <v>0</v>
      </c>
      <c r="I112" s="484">
        <v>0</v>
      </c>
      <c r="J112" s="485">
        <v>0</v>
      </c>
      <c r="K112" s="160">
        <v>0</v>
      </c>
      <c r="L112" s="295">
        <f>I112+J112+K112</f>
        <v>0</v>
      </c>
      <c r="M112" s="7">
        <f t="shared" si="16"/>
      </c>
      <c r="N112" s="155"/>
    </row>
    <row r="113" spans="1:14" ht="18.75" customHeight="1">
      <c r="A113" s="23"/>
      <c r="B113" s="149"/>
      <c r="C113" s="156">
        <v>3608</v>
      </c>
      <c r="D113" s="157" t="s">
        <v>1960</v>
      </c>
      <c r="E113" s="295">
        <f>F113+G113+H113</f>
        <v>0</v>
      </c>
      <c r="F113" s="484">
        <v>0</v>
      </c>
      <c r="G113" s="485">
        <v>0</v>
      </c>
      <c r="H113" s="160">
        <v>0</v>
      </c>
      <c r="I113" s="484">
        <v>0</v>
      </c>
      <c r="J113" s="485">
        <v>0</v>
      </c>
      <c r="K113" s="160">
        <v>0</v>
      </c>
      <c r="L113" s="295">
        <f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3610</v>
      </c>
      <c r="D114" s="157" t="s">
        <v>849</v>
      </c>
      <c r="E114" s="295">
        <f t="shared" si="22"/>
        <v>0</v>
      </c>
      <c r="F114" s="158"/>
      <c r="G114" s="159"/>
      <c r="H114" s="160">
        <v>0</v>
      </c>
      <c r="I114" s="158"/>
      <c r="J114" s="159"/>
      <c r="K114" s="160">
        <v>0</v>
      </c>
      <c r="L114" s="295">
        <f t="shared" si="23"/>
        <v>0</v>
      </c>
      <c r="M114" s="7">
        <f t="shared" si="16"/>
      </c>
      <c r="N114" s="155"/>
    </row>
    <row r="115" spans="1:14" ht="18.75" customHeight="1">
      <c r="A115" s="23">
        <v>480</v>
      </c>
      <c r="B115" s="149"/>
      <c r="C115" s="156">
        <v>3611</v>
      </c>
      <c r="D115" s="157" t="s">
        <v>531</v>
      </c>
      <c r="E115" s="295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5">
        <f t="shared" si="23"/>
        <v>0</v>
      </c>
      <c r="M115" s="7">
        <f t="shared" si="16"/>
      </c>
      <c r="N115" s="155"/>
    </row>
    <row r="116" spans="1:14" ht="18.75" customHeight="1">
      <c r="A116" s="23">
        <v>485</v>
      </c>
      <c r="B116" s="149"/>
      <c r="C116" s="156">
        <v>3612</v>
      </c>
      <c r="D116" s="157" t="s">
        <v>532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s="17" customFormat="1" ht="18.75" customHeight="1">
      <c r="A117" s="25"/>
      <c r="B117" s="149"/>
      <c r="C117" s="156">
        <v>3618</v>
      </c>
      <c r="D117" s="157" t="s">
        <v>882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490</v>
      </c>
      <c r="B118" s="149"/>
      <c r="C118" s="162">
        <v>3619</v>
      </c>
      <c r="D118" s="197" t="s">
        <v>533</v>
      </c>
      <c r="E118" s="287">
        <f t="shared" si="22"/>
        <v>0</v>
      </c>
      <c r="F118" s="173"/>
      <c r="G118" s="174"/>
      <c r="H118" s="175">
        <v>0</v>
      </c>
      <c r="I118" s="173"/>
      <c r="J118" s="174"/>
      <c r="K118" s="175">
        <v>0</v>
      </c>
      <c r="L118" s="287">
        <f t="shared" si="23"/>
        <v>0</v>
      </c>
      <c r="M118" s="7">
        <f t="shared" si="16"/>
      </c>
      <c r="N118" s="155"/>
    </row>
    <row r="119" spans="1:14" s="15" customFormat="1" ht="18.75" customHeight="1">
      <c r="A119" s="22">
        <v>495</v>
      </c>
      <c r="B119" s="167">
        <v>3700</v>
      </c>
      <c r="C119" s="147" t="s">
        <v>534</v>
      </c>
      <c r="D119" s="183"/>
      <c r="E119" s="1365">
        <f aca="true" t="shared" si="24" ref="E119:L119">SUM(E120:E122)</f>
        <v>0</v>
      </c>
      <c r="F119" s="168">
        <f t="shared" si="24"/>
        <v>0</v>
      </c>
      <c r="G119" s="169">
        <f t="shared" si="24"/>
        <v>0</v>
      </c>
      <c r="H119" s="170">
        <f>SUM(H120:H122)</f>
        <v>0</v>
      </c>
      <c r="I119" s="168">
        <f t="shared" si="24"/>
        <v>0</v>
      </c>
      <c r="J119" s="169">
        <f t="shared" si="24"/>
        <v>0</v>
      </c>
      <c r="K119" s="170">
        <f>SUM(K120:K122)</f>
        <v>0</v>
      </c>
      <c r="L119" s="1365">
        <f t="shared" si="24"/>
        <v>0</v>
      </c>
      <c r="M119" s="7">
        <f t="shared" si="16"/>
      </c>
      <c r="N119" s="155"/>
    </row>
    <row r="120" spans="1:14" ht="18.75" customHeight="1">
      <c r="A120" s="23">
        <v>500</v>
      </c>
      <c r="B120" s="149"/>
      <c r="C120" s="150">
        <v>3701</v>
      </c>
      <c r="D120" s="151" t="s">
        <v>535</v>
      </c>
      <c r="E120" s="281">
        <f>F120+G120+H120</f>
        <v>0</v>
      </c>
      <c r="F120" s="152"/>
      <c r="G120" s="153"/>
      <c r="H120" s="154">
        <v>0</v>
      </c>
      <c r="I120" s="152"/>
      <c r="J120" s="153"/>
      <c r="K120" s="154">
        <v>0</v>
      </c>
      <c r="L120" s="281">
        <f>I120+J120+K120</f>
        <v>0</v>
      </c>
      <c r="M120" s="7">
        <f t="shared" si="16"/>
      </c>
      <c r="N120" s="155"/>
    </row>
    <row r="121" spans="1:14" ht="18.75" customHeight="1">
      <c r="A121" s="23">
        <v>505</v>
      </c>
      <c r="B121" s="149"/>
      <c r="C121" s="156">
        <v>3702</v>
      </c>
      <c r="D121" s="157" t="s">
        <v>536</v>
      </c>
      <c r="E121" s="295">
        <f>F121+G121+H121</f>
        <v>0</v>
      </c>
      <c r="F121" s="158"/>
      <c r="G121" s="159"/>
      <c r="H121" s="160">
        <v>0</v>
      </c>
      <c r="I121" s="158"/>
      <c r="J121" s="159"/>
      <c r="K121" s="160">
        <v>0</v>
      </c>
      <c r="L121" s="295">
        <f>I121+J121+K121</f>
        <v>0</v>
      </c>
      <c r="M121" s="7">
        <f t="shared" si="16"/>
      </c>
      <c r="N121" s="155"/>
    </row>
    <row r="122" spans="1:14" ht="18.75" customHeight="1">
      <c r="A122" s="23">
        <v>510</v>
      </c>
      <c r="B122" s="149"/>
      <c r="C122" s="179">
        <v>3709</v>
      </c>
      <c r="D122" s="186" t="s">
        <v>537</v>
      </c>
      <c r="E122" s="287">
        <f>F122+G122+H122</f>
        <v>0</v>
      </c>
      <c r="F122" s="173"/>
      <c r="G122" s="174"/>
      <c r="H122" s="175">
        <v>0</v>
      </c>
      <c r="I122" s="173"/>
      <c r="J122" s="174"/>
      <c r="K122" s="175">
        <v>0</v>
      </c>
      <c r="L122" s="287">
        <f>I122+J122+K122</f>
        <v>0</v>
      </c>
      <c r="M122" s="7">
        <f t="shared" si="16"/>
      </c>
      <c r="N122" s="155"/>
    </row>
    <row r="123" spans="1:14" s="27" customFormat="1" ht="18.75" customHeight="1">
      <c r="A123" s="26">
        <v>515</v>
      </c>
      <c r="B123" s="167">
        <v>4000</v>
      </c>
      <c r="C123" s="147" t="s">
        <v>883</v>
      </c>
      <c r="D123" s="183"/>
      <c r="E123" s="1365">
        <f aca="true" t="shared" si="25" ref="E123:L123">SUM(E124:E134)</f>
        <v>0</v>
      </c>
      <c r="F123" s="168">
        <f t="shared" si="25"/>
        <v>0</v>
      </c>
      <c r="G123" s="169">
        <f t="shared" si="25"/>
        <v>0</v>
      </c>
      <c r="H123" s="170">
        <f>SUM(H124:H134)</f>
        <v>0</v>
      </c>
      <c r="I123" s="168">
        <f t="shared" si="25"/>
        <v>0</v>
      </c>
      <c r="J123" s="169">
        <f t="shared" si="25"/>
        <v>0</v>
      </c>
      <c r="K123" s="170">
        <f>SUM(K124:K134)</f>
        <v>0</v>
      </c>
      <c r="L123" s="1365">
        <f t="shared" si="25"/>
        <v>0</v>
      </c>
      <c r="M123" s="7">
        <f t="shared" si="16"/>
      </c>
      <c r="N123" s="155"/>
    </row>
    <row r="124" spans="1:14" s="30" customFormat="1" ht="18.75" customHeight="1">
      <c r="A124" s="28">
        <v>516</v>
      </c>
      <c r="B124" s="149"/>
      <c r="C124" s="150">
        <v>4021</v>
      </c>
      <c r="D124" s="199" t="s">
        <v>538</v>
      </c>
      <c r="E124" s="281">
        <f aca="true" t="shared" si="26" ref="E124:E136">F124+G124+H124</f>
        <v>0</v>
      </c>
      <c r="F124" s="152"/>
      <c r="G124" s="153"/>
      <c r="H124" s="154">
        <v>0</v>
      </c>
      <c r="I124" s="152"/>
      <c r="J124" s="153"/>
      <c r="K124" s="154">
        <v>0</v>
      </c>
      <c r="L124" s="281">
        <f aca="true" t="shared" si="27" ref="L124:L136">I124+J124+K124</f>
        <v>0</v>
      </c>
      <c r="M124" s="7">
        <f t="shared" si="16"/>
      </c>
      <c r="N124" s="155"/>
    </row>
    <row r="125" spans="1:14" s="30" customFormat="1" ht="18.75" customHeight="1">
      <c r="A125" s="28">
        <v>517</v>
      </c>
      <c r="B125" s="149"/>
      <c r="C125" s="156">
        <v>4022</v>
      </c>
      <c r="D125" s="200" t="s">
        <v>716</v>
      </c>
      <c r="E125" s="295">
        <f t="shared" si="26"/>
        <v>0</v>
      </c>
      <c r="F125" s="158"/>
      <c r="G125" s="159"/>
      <c r="H125" s="160">
        <v>0</v>
      </c>
      <c r="I125" s="158"/>
      <c r="J125" s="159"/>
      <c r="K125" s="160">
        <v>0</v>
      </c>
      <c r="L125" s="295">
        <f t="shared" si="27"/>
        <v>0</v>
      </c>
      <c r="M125" s="7">
        <f t="shared" si="16"/>
      </c>
      <c r="N125" s="155"/>
    </row>
    <row r="126" spans="1:14" s="30" customFormat="1" ht="18.75" customHeight="1">
      <c r="A126" s="28">
        <v>518</v>
      </c>
      <c r="B126" s="149"/>
      <c r="C126" s="156">
        <v>4023</v>
      </c>
      <c r="D126" s="200" t="s">
        <v>717</v>
      </c>
      <c r="E126" s="295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5">
        <f t="shared" si="27"/>
        <v>0</v>
      </c>
      <c r="M126" s="7">
        <f t="shared" si="16"/>
      </c>
      <c r="N126" s="155"/>
    </row>
    <row r="127" spans="1:14" s="30" customFormat="1" ht="15.75" customHeight="1">
      <c r="A127" s="28">
        <v>519</v>
      </c>
      <c r="B127" s="149"/>
      <c r="C127" s="156">
        <v>4024</v>
      </c>
      <c r="D127" s="200" t="s">
        <v>718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520</v>
      </c>
      <c r="B128" s="149"/>
      <c r="C128" s="156">
        <v>4025</v>
      </c>
      <c r="D128" s="200" t="s">
        <v>719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521</v>
      </c>
      <c r="B129" s="149"/>
      <c r="C129" s="156">
        <v>4026</v>
      </c>
      <c r="D129" s="200" t="s">
        <v>720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522</v>
      </c>
      <c r="B130" s="149"/>
      <c r="C130" s="156">
        <v>4029</v>
      </c>
      <c r="D130" s="200" t="s">
        <v>721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44" s="35" customFormat="1" ht="15.75" customHeight="1">
      <c r="A131" s="28">
        <v>523</v>
      </c>
      <c r="B131" s="149"/>
      <c r="C131" s="156">
        <v>4030</v>
      </c>
      <c r="D131" s="200" t="s">
        <v>722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  <c r="O131" s="31"/>
      <c r="P131" s="32"/>
      <c r="Q131" s="32"/>
      <c r="R131" s="31"/>
      <c r="S131" s="32"/>
      <c r="T131" s="32"/>
      <c r="U131" s="31"/>
      <c r="V131" s="32"/>
      <c r="W131" s="32"/>
      <c r="X131" s="31"/>
      <c r="Y131" s="32"/>
      <c r="Z131" s="32"/>
      <c r="AA131" s="34"/>
      <c r="AB131" s="32"/>
      <c r="AC131" s="32"/>
      <c r="AD131" s="31"/>
      <c r="AE131" s="32"/>
      <c r="AF131" s="32"/>
      <c r="AG131" s="31"/>
      <c r="AH131" s="32"/>
      <c r="AI131" s="31"/>
      <c r="AJ131" s="34"/>
      <c r="AK131" s="31"/>
      <c r="AL131" s="31"/>
      <c r="AM131" s="32"/>
      <c r="AN131" s="32"/>
      <c r="AO131" s="31"/>
      <c r="AP131" s="32"/>
      <c r="AQ131" s="2"/>
      <c r="AR131" s="32"/>
    </row>
    <row r="132" spans="1:44" s="35" customFormat="1" ht="15.75" customHeight="1">
      <c r="A132" s="28">
        <v>523</v>
      </c>
      <c r="B132" s="149"/>
      <c r="C132" s="156">
        <v>4039</v>
      </c>
      <c r="D132" s="200" t="s">
        <v>257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Q132" s="2"/>
      <c r="AR132" s="32"/>
    </row>
    <row r="133" spans="1:44" s="35" customFormat="1" ht="15.75" customHeight="1">
      <c r="A133" s="28">
        <v>524</v>
      </c>
      <c r="B133" s="149"/>
      <c r="C133" s="156">
        <v>4040</v>
      </c>
      <c r="D133" s="200" t="s">
        <v>723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526</v>
      </c>
      <c r="B134" s="149"/>
      <c r="C134" s="162">
        <v>4072</v>
      </c>
      <c r="D134" s="201" t="s">
        <v>724</v>
      </c>
      <c r="E134" s="287">
        <f t="shared" si="26"/>
        <v>0</v>
      </c>
      <c r="F134" s="173"/>
      <c r="G134" s="174"/>
      <c r="H134" s="175">
        <v>0</v>
      </c>
      <c r="I134" s="173"/>
      <c r="J134" s="174"/>
      <c r="K134" s="175">
        <v>0</v>
      </c>
      <c r="L134" s="287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14" s="15" customFormat="1" ht="18.75" customHeight="1">
      <c r="A135" s="22">
        <v>540</v>
      </c>
      <c r="B135" s="167">
        <v>4100</v>
      </c>
      <c r="C135" s="147" t="s">
        <v>725</v>
      </c>
      <c r="D135" s="183"/>
      <c r="E135" s="1365">
        <f t="shared" si="26"/>
        <v>0</v>
      </c>
      <c r="F135" s="1466">
        <v>0</v>
      </c>
      <c r="G135" s="189"/>
      <c r="H135" s="1468">
        <v>0</v>
      </c>
      <c r="I135" s="1466">
        <v>0</v>
      </c>
      <c r="J135" s="189"/>
      <c r="K135" s="1468">
        <v>0</v>
      </c>
      <c r="L135" s="1365">
        <f t="shared" si="27"/>
        <v>0</v>
      </c>
      <c r="M135" s="7">
        <f t="shared" si="16"/>
      </c>
      <c r="N135" s="155"/>
    </row>
    <row r="136" spans="1:14" s="15" customFormat="1" ht="18.75" customHeight="1">
      <c r="A136" s="22">
        <v>550</v>
      </c>
      <c r="B136" s="167">
        <v>4200</v>
      </c>
      <c r="C136" s="147" t="s">
        <v>726</v>
      </c>
      <c r="D136" s="183"/>
      <c r="E136" s="1365">
        <f t="shared" si="26"/>
        <v>0</v>
      </c>
      <c r="F136" s="1466">
        <v>0</v>
      </c>
      <c r="G136" s="1639">
        <v>0</v>
      </c>
      <c r="H136" s="1468">
        <v>0</v>
      </c>
      <c r="I136" s="1466">
        <v>0</v>
      </c>
      <c r="J136" s="1639">
        <v>0</v>
      </c>
      <c r="K136" s="1468">
        <v>0</v>
      </c>
      <c r="L136" s="1365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560</v>
      </c>
      <c r="B137" s="167">
        <v>4500</v>
      </c>
      <c r="C137" s="147" t="s">
        <v>328</v>
      </c>
      <c r="D137" s="183"/>
      <c r="E137" s="1365">
        <f aca="true" t="shared" si="28" ref="E137:L137">SUM(E138:E139)</f>
        <v>0</v>
      </c>
      <c r="F137" s="168">
        <f t="shared" si="28"/>
        <v>0</v>
      </c>
      <c r="G137" s="169">
        <f t="shared" si="28"/>
        <v>0</v>
      </c>
      <c r="H137" s="170">
        <f>SUM(H138:H139)</f>
        <v>0</v>
      </c>
      <c r="I137" s="168">
        <f t="shared" si="28"/>
        <v>0</v>
      </c>
      <c r="J137" s="169">
        <f t="shared" si="28"/>
        <v>0</v>
      </c>
      <c r="K137" s="170">
        <f>SUM(K138:K139)</f>
        <v>0</v>
      </c>
      <c r="L137" s="1365">
        <f t="shared" si="28"/>
        <v>0</v>
      </c>
      <c r="M137" s="7">
        <f t="shared" si="16"/>
      </c>
      <c r="N137" s="155"/>
    </row>
    <row r="138" spans="1:14" ht="18.75" customHeight="1">
      <c r="A138" s="23">
        <v>565</v>
      </c>
      <c r="B138" s="149"/>
      <c r="C138" s="150">
        <v>4501</v>
      </c>
      <c r="D138" s="202" t="s">
        <v>329</v>
      </c>
      <c r="E138" s="281">
        <f>F138+G138+H138</f>
        <v>0</v>
      </c>
      <c r="F138" s="152"/>
      <c r="G138" s="153"/>
      <c r="H138" s="154">
        <v>0</v>
      </c>
      <c r="I138" s="152"/>
      <c r="J138" s="153"/>
      <c r="K138" s="154">
        <v>0</v>
      </c>
      <c r="L138" s="281">
        <f>I138+J138+K138</f>
        <v>0</v>
      </c>
      <c r="M138" s="7">
        <f t="shared" si="16"/>
      </c>
      <c r="N138" s="155"/>
    </row>
    <row r="139" spans="1:14" ht="18.75" customHeight="1">
      <c r="A139" s="23">
        <v>570</v>
      </c>
      <c r="B139" s="149"/>
      <c r="C139" s="162">
        <v>4503</v>
      </c>
      <c r="D139" s="203" t="s">
        <v>330</v>
      </c>
      <c r="E139" s="287">
        <f>F139+G139+H139</f>
        <v>0</v>
      </c>
      <c r="F139" s="173"/>
      <c r="G139" s="174"/>
      <c r="H139" s="175">
        <v>0</v>
      </c>
      <c r="I139" s="173"/>
      <c r="J139" s="174"/>
      <c r="K139" s="175">
        <v>0</v>
      </c>
      <c r="L139" s="287">
        <f>I139+J139+K139</f>
        <v>0</v>
      </c>
      <c r="M139" s="7">
        <f t="shared" si="16"/>
      </c>
      <c r="N139" s="155"/>
    </row>
    <row r="140" spans="1:14" s="15" customFormat="1" ht="18.75" customHeight="1">
      <c r="A140" s="22">
        <v>575</v>
      </c>
      <c r="B140" s="167">
        <v>4600</v>
      </c>
      <c r="C140" s="147" t="s">
        <v>331</v>
      </c>
      <c r="D140" s="183"/>
      <c r="E140" s="1365">
        <f aca="true" t="shared" si="29" ref="E140:L140">SUM(E141:E148)</f>
        <v>0</v>
      </c>
      <c r="F140" s="168">
        <f t="shared" si="29"/>
        <v>0</v>
      </c>
      <c r="G140" s="169">
        <f t="shared" si="29"/>
        <v>0</v>
      </c>
      <c r="H140" s="170">
        <f>SUM(H141:H148)</f>
        <v>0</v>
      </c>
      <c r="I140" s="168">
        <f t="shared" si="29"/>
        <v>0</v>
      </c>
      <c r="J140" s="169">
        <f t="shared" si="29"/>
        <v>0</v>
      </c>
      <c r="K140" s="170">
        <f>SUM(K141:K148)</f>
        <v>0</v>
      </c>
      <c r="L140" s="1365">
        <f t="shared" si="29"/>
        <v>0</v>
      </c>
      <c r="M140" s="7">
        <f t="shared" si="16"/>
      </c>
      <c r="N140" s="155"/>
    </row>
    <row r="141" spans="1:14" ht="18.75" customHeight="1">
      <c r="A141" s="23">
        <v>580</v>
      </c>
      <c r="B141" s="149"/>
      <c r="C141" s="150">
        <v>4610</v>
      </c>
      <c r="D141" s="204" t="s">
        <v>884</v>
      </c>
      <c r="E141" s="281">
        <f aca="true" t="shared" si="30" ref="E141:E148"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1">
        <f aca="true" t="shared" si="31" ref="L141:L148">I141+J141+K141</f>
        <v>0</v>
      </c>
      <c r="M141" s="7">
        <f t="shared" si="16"/>
      </c>
      <c r="N141" s="155"/>
    </row>
    <row r="142" spans="1:14" ht="18.75" customHeight="1">
      <c r="A142" s="23">
        <v>585</v>
      </c>
      <c r="B142" s="149"/>
      <c r="C142" s="156">
        <v>4620</v>
      </c>
      <c r="D142" s="196" t="s">
        <v>885</v>
      </c>
      <c r="E142" s="295">
        <f t="shared" si="30"/>
        <v>0</v>
      </c>
      <c r="F142" s="158"/>
      <c r="G142" s="159"/>
      <c r="H142" s="160">
        <v>0</v>
      </c>
      <c r="I142" s="158"/>
      <c r="J142" s="159"/>
      <c r="K142" s="160">
        <v>0</v>
      </c>
      <c r="L142" s="295">
        <f t="shared" si="31"/>
        <v>0</v>
      </c>
      <c r="M142" s="7">
        <f t="shared" si="16"/>
      </c>
      <c r="N142" s="155"/>
    </row>
    <row r="143" spans="1:14" ht="18.75" customHeight="1">
      <c r="A143" s="23">
        <v>590</v>
      </c>
      <c r="B143" s="149"/>
      <c r="C143" s="156">
        <v>4630</v>
      </c>
      <c r="D143" s="196" t="s">
        <v>886</v>
      </c>
      <c r="E143" s="295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5">
        <f t="shared" si="31"/>
        <v>0</v>
      </c>
      <c r="M143" s="7">
        <f t="shared" si="16"/>
      </c>
      <c r="N143" s="155"/>
    </row>
    <row r="144" spans="1:14" ht="18.75" customHeight="1">
      <c r="A144" s="23">
        <v>595</v>
      </c>
      <c r="B144" s="149"/>
      <c r="C144" s="156">
        <v>4640</v>
      </c>
      <c r="D144" s="196" t="s">
        <v>887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600</v>
      </c>
      <c r="B145" s="149"/>
      <c r="C145" s="156">
        <v>4650</v>
      </c>
      <c r="D145" s="196" t="s">
        <v>888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605</v>
      </c>
      <c r="B146" s="149"/>
      <c r="C146" s="156">
        <v>4660</v>
      </c>
      <c r="D146" s="196" t="s">
        <v>889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610</v>
      </c>
      <c r="B147" s="149"/>
      <c r="C147" s="156">
        <v>4670</v>
      </c>
      <c r="D147" s="196" t="s">
        <v>890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615</v>
      </c>
      <c r="B148" s="149"/>
      <c r="C148" s="162">
        <v>4680</v>
      </c>
      <c r="D148" s="205" t="s">
        <v>891</v>
      </c>
      <c r="E148" s="287">
        <f t="shared" si="30"/>
        <v>0</v>
      </c>
      <c r="F148" s="173"/>
      <c r="G148" s="174"/>
      <c r="H148" s="175">
        <v>0</v>
      </c>
      <c r="I148" s="173"/>
      <c r="J148" s="174"/>
      <c r="K148" s="175">
        <v>0</v>
      </c>
      <c r="L148" s="287">
        <f t="shared" si="31"/>
        <v>0</v>
      </c>
      <c r="M148" s="7">
        <f t="shared" si="16"/>
      </c>
      <c r="N148" s="155"/>
    </row>
    <row r="149" spans="1:14" s="15" customFormat="1" ht="18.75" customHeight="1">
      <c r="A149" s="22">
        <v>575</v>
      </c>
      <c r="B149" s="167">
        <v>4700</v>
      </c>
      <c r="C149" s="147" t="s">
        <v>1929</v>
      </c>
      <c r="D149" s="183"/>
      <c r="E149" s="1365">
        <f aca="true" t="shared" si="32" ref="E149:L149">SUM(E150:E157)</f>
        <v>0</v>
      </c>
      <c r="F149" s="168">
        <f t="shared" si="32"/>
        <v>0</v>
      </c>
      <c r="G149" s="169">
        <f t="shared" si="32"/>
        <v>0</v>
      </c>
      <c r="H149" s="170">
        <f>SUM(H150:H157)</f>
        <v>0</v>
      </c>
      <c r="I149" s="168">
        <f t="shared" si="32"/>
        <v>0</v>
      </c>
      <c r="J149" s="169">
        <f t="shared" si="32"/>
        <v>0</v>
      </c>
      <c r="K149" s="170">
        <f>SUM(K150:K157)</f>
        <v>0</v>
      </c>
      <c r="L149" s="1365">
        <f t="shared" si="32"/>
        <v>0</v>
      </c>
      <c r="M149" s="7">
        <f t="shared" si="16"/>
      </c>
      <c r="N149" s="155"/>
    </row>
    <row r="150" spans="1:14" ht="30">
      <c r="A150" s="23">
        <v>580</v>
      </c>
      <c r="B150" s="149"/>
      <c r="C150" s="150">
        <v>4743</v>
      </c>
      <c r="D150" s="204" t="s">
        <v>1930</v>
      </c>
      <c r="E150" s="281">
        <f aca="true" t="shared" si="33" ref="E150:E157">F150+G150+H150</f>
        <v>0</v>
      </c>
      <c r="F150" s="152"/>
      <c r="G150" s="153"/>
      <c r="H150" s="154">
        <v>0</v>
      </c>
      <c r="I150" s="152"/>
      <c r="J150" s="153"/>
      <c r="K150" s="154">
        <v>0</v>
      </c>
      <c r="L150" s="281">
        <f aca="true" t="shared" si="34" ref="L150:L157">I150+J150+K150</f>
        <v>0</v>
      </c>
      <c r="M150" s="7">
        <f t="shared" si="16"/>
      </c>
      <c r="N150" s="155"/>
    </row>
    <row r="151" spans="1:14" ht="30">
      <c r="A151" s="23">
        <v>585</v>
      </c>
      <c r="B151" s="149"/>
      <c r="C151" s="156">
        <v>4744</v>
      </c>
      <c r="D151" s="196" t="s">
        <v>1931</v>
      </c>
      <c r="E151" s="295">
        <f t="shared" si="33"/>
        <v>0</v>
      </c>
      <c r="F151" s="158"/>
      <c r="G151" s="159"/>
      <c r="H151" s="160">
        <v>0</v>
      </c>
      <c r="I151" s="158"/>
      <c r="J151" s="159"/>
      <c r="K151" s="160">
        <v>0</v>
      </c>
      <c r="L151" s="295">
        <f t="shared" si="34"/>
        <v>0</v>
      </c>
      <c r="M151" s="7">
        <f t="shared" si="16"/>
      </c>
      <c r="N151" s="155"/>
    </row>
    <row r="152" spans="1:14" ht="30">
      <c r="A152" s="23">
        <v>590</v>
      </c>
      <c r="B152" s="149"/>
      <c r="C152" s="156">
        <v>4745</v>
      </c>
      <c r="D152" s="196" t="s">
        <v>1932</v>
      </c>
      <c r="E152" s="295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5">
        <f t="shared" si="34"/>
        <v>0</v>
      </c>
      <c r="M152" s="7">
        <f t="shared" si="16"/>
      </c>
      <c r="N152" s="155"/>
    </row>
    <row r="153" spans="1:14" ht="30">
      <c r="A153" s="23">
        <v>595</v>
      </c>
      <c r="B153" s="149"/>
      <c r="C153" s="156">
        <v>4749</v>
      </c>
      <c r="D153" s="196" t="s">
        <v>1933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600</v>
      </c>
      <c r="B154" s="149"/>
      <c r="C154" s="156">
        <v>4751</v>
      </c>
      <c r="D154" s="196" t="s">
        <v>1934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605</v>
      </c>
      <c r="B155" s="149"/>
      <c r="C155" s="156">
        <v>4752</v>
      </c>
      <c r="D155" s="196" t="s">
        <v>1935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aca="true" t="shared" si="35" ref="M155:M166">(IF($E155&lt;&gt;0,$M$2,IF($L155&lt;&gt;0,$M$2,"")))</f>
      </c>
      <c r="N155" s="155"/>
    </row>
    <row r="156" spans="1:14" ht="30">
      <c r="A156" s="23">
        <v>610</v>
      </c>
      <c r="B156" s="149"/>
      <c r="C156" s="156">
        <v>4753</v>
      </c>
      <c r="D156" s="196" t="s">
        <v>1936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35"/>
      </c>
      <c r="N156" s="155"/>
    </row>
    <row r="157" spans="1:14" ht="30">
      <c r="A157" s="23">
        <v>615</v>
      </c>
      <c r="B157" s="149"/>
      <c r="C157" s="162">
        <v>4759</v>
      </c>
      <c r="D157" s="205" t="s">
        <v>1937</v>
      </c>
      <c r="E157" s="287">
        <f t="shared" si="33"/>
        <v>0</v>
      </c>
      <c r="F157" s="173"/>
      <c r="G157" s="174"/>
      <c r="H157" s="175">
        <v>0</v>
      </c>
      <c r="I157" s="173"/>
      <c r="J157" s="174"/>
      <c r="K157" s="175">
        <v>0</v>
      </c>
      <c r="L157" s="287">
        <f t="shared" si="34"/>
        <v>0</v>
      </c>
      <c r="M157" s="7">
        <f t="shared" si="35"/>
      </c>
      <c r="N157" s="155"/>
    </row>
    <row r="158" spans="1:14" s="15" customFormat="1" ht="18.75" customHeight="1">
      <c r="A158" s="22">
        <v>575</v>
      </c>
      <c r="B158" s="167">
        <v>4800</v>
      </c>
      <c r="C158" s="147" t="s">
        <v>258</v>
      </c>
      <c r="D158" s="183"/>
      <c r="E158" s="1365">
        <f aca="true" t="shared" si="36" ref="E158:L158">SUM(E159:E166)</f>
        <v>0</v>
      </c>
      <c r="F158" s="168">
        <f t="shared" si="36"/>
        <v>0</v>
      </c>
      <c r="G158" s="169">
        <f t="shared" si="36"/>
        <v>0</v>
      </c>
      <c r="H158" s="170">
        <f>SUM(H159:H166)</f>
        <v>0</v>
      </c>
      <c r="I158" s="168">
        <f t="shared" si="36"/>
        <v>0</v>
      </c>
      <c r="J158" s="169">
        <f t="shared" si="36"/>
        <v>0</v>
      </c>
      <c r="K158" s="170">
        <f>SUM(K159:K166)</f>
        <v>0</v>
      </c>
      <c r="L158" s="1365">
        <f t="shared" si="36"/>
        <v>0</v>
      </c>
      <c r="M158" s="7">
        <f t="shared" si="35"/>
      </c>
      <c r="N158" s="155"/>
    </row>
    <row r="159" spans="1:14" ht="18.75" customHeight="1">
      <c r="A159" s="23">
        <v>580</v>
      </c>
      <c r="B159" s="149"/>
      <c r="C159" s="150">
        <v>4810</v>
      </c>
      <c r="D159" s="204" t="s">
        <v>259</v>
      </c>
      <c r="E159" s="281">
        <f aca="true" t="shared" si="37" ref="E159:E166">F159+G159+H159</f>
        <v>0</v>
      </c>
      <c r="F159" s="152"/>
      <c r="G159" s="153"/>
      <c r="H159" s="154">
        <v>0</v>
      </c>
      <c r="I159" s="152"/>
      <c r="J159" s="153"/>
      <c r="K159" s="154">
        <v>0</v>
      </c>
      <c r="L159" s="281">
        <f aca="true" t="shared" si="38" ref="L159:L166">I159+J159+K159</f>
        <v>0</v>
      </c>
      <c r="M159" s="7">
        <f t="shared" si="35"/>
      </c>
      <c r="N159" s="155"/>
    </row>
    <row r="160" spans="1:14" ht="18.75" customHeight="1">
      <c r="A160" s="23">
        <v>585</v>
      </c>
      <c r="B160" s="149"/>
      <c r="C160" s="156">
        <v>4820</v>
      </c>
      <c r="D160" s="196" t="s">
        <v>892</v>
      </c>
      <c r="E160" s="295">
        <f t="shared" si="37"/>
        <v>0</v>
      </c>
      <c r="F160" s="158"/>
      <c r="G160" s="159"/>
      <c r="H160" s="160">
        <v>0</v>
      </c>
      <c r="I160" s="158"/>
      <c r="J160" s="159"/>
      <c r="K160" s="160">
        <v>0</v>
      </c>
      <c r="L160" s="295">
        <f t="shared" si="38"/>
        <v>0</v>
      </c>
      <c r="M160" s="7">
        <f t="shared" si="35"/>
      </c>
      <c r="N160" s="155"/>
    </row>
    <row r="161" spans="1:14" ht="18.75" customHeight="1">
      <c r="A161" s="23">
        <v>590</v>
      </c>
      <c r="B161" s="149"/>
      <c r="C161" s="156">
        <v>4830</v>
      </c>
      <c r="D161" s="196" t="s">
        <v>260</v>
      </c>
      <c r="E161" s="295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5">
        <f t="shared" si="38"/>
        <v>0</v>
      </c>
      <c r="M161" s="7">
        <f t="shared" si="35"/>
      </c>
      <c r="N161" s="155"/>
    </row>
    <row r="162" spans="1:14" ht="18.75" customHeight="1">
      <c r="A162" s="23">
        <v>595</v>
      </c>
      <c r="B162" s="149"/>
      <c r="C162" s="156">
        <v>4840</v>
      </c>
      <c r="D162" s="196" t="s">
        <v>261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30">
      <c r="A163" s="23">
        <v>600</v>
      </c>
      <c r="B163" s="149"/>
      <c r="C163" s="156">
        <v>4850</v>
      </c>
      <c r="D163" s="196" t="s">
        <v>262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30">
      <c r="A164" s="23">
        <v>605</v>
      </c>
      <c r="B164" s="149"/>
      <c r="C164" s="156">
        <v>4860</v>
      </c>
      <c r="D164" s="196" t="s">
        <v>263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610</v>
      </c>
      <c r="B165" s="149"/>
      <c r="C165" s="156">
        <v>4870</v>
      </c>
      <c r="D165" s="196" t="s">
        <v>264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615</v>
      </c>
      <c r="B166" s="206"/>
      <c r="C166" s="179">
        <v>4880</v>
      </c>
      <c r="D166" s="205" t="s">
        <v>265</v>
      </c>
      <c r="E166" s="287">
        <f t="shared" si="37"/>
        <v>0</v>
      </c>
      <c r="F166" s="173"/>
      <c r="G166" s="174"/>
      <c r="H166" s="175">
        <v>0</v>
      </c>
      <c r="I166" s="173"/>
      <c r="J166" s="174"/>
      <c r="K166" s="175">
        <v>0</v>
      </c>
      <c r="L166" s="287">
        <f t="shared" si="38"/>
        <v>0</v>
      </c>
      <c r="M166" s="7">
        <f t="shared" si="35"/>
      </c>
      <c r="N166" s="155"/>
    </row>
    <row r="167" spans="1:14" s="10" customFormat="1" ht="20.25" customHeight="1" thickBot="1">
      <c r="A167" s="36">
        <v>620</v>
      </c>
      <c r="B167" s="207" t="s">
        <v>893</v>
      </c>
      <c r="C167" s="208" t="s">
        <v>727</v>
      </c>
      <c r="D167" s="209" t="s">
        <v>894</v>
      </c>
      <c r="E167" s="210">
        <f aca="true" t="shared" si="39" ref="E167:L167">SUM(E22,E28,E33,E39,E47,E52,E58,E61,E64,E65,E72,E73,E74,E90,E93,E94,E106,E110,E119,E123,E135,E136,E137,E140,E149,E158)</f>
        <v>0</v>
      </c>
      <c r="F167" s="211">
        <f t="shared" si="39"/>
        <v>0</v>
      </c>
      <c r="G167" s="212">
        <f t="shared" si="39"/>
        <v>0</v>
      </c>
      <c r="H167" s="213">
        <f t="shared" si="39"/>
        <v>0</v>
      </c>
      <c r="I167" s="211">
        <f t="shared" si="39"/>
        <v>0</v>
      </c>
      <c r="J167" s="212">
        <f t="shared" si="39"/>
        <v>0</v>
      </c>
      <c r="K167" s="213">
        <f t="shared" si="39"/>
        <v>0</v>
      </c>
      <c r="L167" s="210">
        <f t="shared" si="39"/>
        <v>0</v>
      </c>
      <c r="M167" s="7">
        <v>1</v>
      </c>
      <c r="N167" s="155"/>
    </row>
    <row r="168" spans="1:14" ht="41.25" customHeight="1" thickTop="1">
      <c r="A168" s="1613">
        <v>113</v>
      </c>
      <c r="B168" s="1614"/>
      <c r="C168" s="1613"/>
      <c r="D168" s="1615" t="s">
        <v>1938</v>
      </c>
      <c r="E168" s="1600">
        <v>0</v>
      </c>
      <c r="F168" s="1600">
        <v>0</v>
      </c>
      <c r="G168" s="159"/>
      <c r="H168" s="1601">
        <v>0</v>
      </c>
      <c r="I168" s="1600">
        <v>0</v>
      </c>
      <c r="J168" s="159"/>
      <c r="K168" s="1601">
        <v>0</v>
      </c>
      <c r="L168" s="1601">
        <v>0</v>
      </c>
      <c r="M168" s="7">
        <v>1</v>
      </c>
      <c r="N168" s="155"/>
    </row>
    <row r="169" spans="2:14" s="10" customFormat="1" ht="7.5" customHeight="1">
      <c r="B169" s="214"/>
      <c r="C169" s="215"/>
      <c r="D169" s="216"/>
      <c r="E169" s="217"/>
      <c r="F169" s="218"/>
      <c r="G169" s="218"/>
      <c r="H169" s="218"/>
      <c r="I169" s="218"/>
      <c r="J169" s="218"/>
      <c r="K169" s="218"/>
      <c r="L169" s="218"/>
      <c r="M169" s="7">
        <v>1</v>
      </c>
      <c r="N169" s="108"/>
    </row>
    <row r="170" spans="2:14" s="10" customFormat="1" ht="7.5" customHeight="1">
      <c r="B170" s="214"/>
      <c r="C170" s="215"/>
      <c r="D170" s="216"/>
      <c r="E170" s="217"/>
      <c r="F170" s="218"/>
      <c r="G170" s="218"/>
      <c r="H170" s="218"/>
      <c r="I170" s="218"/>
      <c r="J170" s="218"/>
      <c r="K170" s="218"/>
      <c r="L170" s="218"/>
      <c r="M170" s="7"/>
      <c r="N170" s="108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/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08" t="str">
        <f>$B$7</f>
        <v>ОТЧЕТНИ ДАННИ ПО ЕБК ЗА ИЗПЪЛНЕНИЕТО НА БЮДЖЕТА</v>
      </c>
      <c r="C174" s="1809"/>
      <c r="D174" s="1809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458</v>
      </c>
      <c r="F175" s="225" t="s">
        <v>821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3" t="str">
        <f>$B$9</f>
        <v>ОУ "Неофит Рилски", гр. Килифарево</v>
      </c>
      <c r="C176" s="1774"/>
      <c r="D176" s="1775"/>
      <c r="E176" s="115">
        <f>$E$9</f>
        <v>44927</v>
      </c>
      <c r="F176" s="226">
        <f>$F$9</f>
        <v>45016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6" t="str">
        <f>$B$12</f>
        <v>Велико Търново</v>
      </c>
      <c r="C179" s="1777"/>
      <c r="D179" s="1778"/>
      <c r="E179" s="231" t="s">
        <v>876</v>
      </c>
      <c r="F179" s="232" t="str">
        <f>$F$12</f>
        <v>5401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877</v>
      </c>
      <c r="E181" s="238">
        <f>$E$15</f>
        <v>0</v>
      </c>
      <c r="F181" s="126" t="str">
        <f>$F$15</f>
        <v>БЮДЖЕТ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459</v>
      </c>
      <c r="I182" s="244"/>
      <c r="J182" s="244"/>
      <c r="K182" s="244"/>
      <c r="L182" s="1366" t="s">
        <v>459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728</v>
      </c>
      <c r="E183" s="1817" t="str">
        <f>CONCATENATE("Уточнен план ",$C$3," - РАЗХОДИ - рекапитулация")</f>
        <v>Уточнен план 2023 - РАЗХОДИ - рекапитулация</v>
      </c>
      <c r="F183" s="1818"/>
      <c r="G183" s="1818"/>
      <c r="H183" s="1819"/>
      <c r="I183" s="1826" t="str">
        <f>CONCATENATE("Отчет ",$C$3," - РАЗХОДИ - рекапитулация")</f>
        <v>Отчет 2023 - РАЗХОДИ - рекапитулация</v>
      </c>
      <c r="J183" s="1827"/>
      <c r="K183" s="1827"/>
      <c r="L183" s="1828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460</v>
      </c>
      <c r="D184" s="252" t="s">
        <v>664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729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06" t="s">
        <v>730</v>
      </c>
      <c r="D187" s="1807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84574</v>
      </c>
      <c r="J187" s="275">
        <f t="shared" si="41"/>
        <v>0</v>
      </c>
      <c r="K187" s="276">
        <f t="shared" si="41"/>
        <v>0</v>
      </c>
      <c r="L187" s="273">
        <f t="shared" si="41"/>
        <v>84574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731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84574</v>
      </c>
      <c r="J188" s="283">
        <f t="shared" si="43"/>
        <v>0</v>
      </c>
      <c r="K188" s="284">
        <f t="shared" si="43"/>
        <v>0</v>
      </c>
      <c r="L188" s="281">
        <f t="shared" si="43"/>
        <v>84574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732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02" t="s">
        <v>733</v>
      </c>
      <c r="D190" s="1803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771</v>
      </c>
      <c r="J190" s="275">
        <f t="shared" si="44"/>
        <v>0</v>
      </c>
      <c r="K190" s="276">
        <f t="shared" si="44"/>
        <v>0</v>
      </c>
      <c r="L190" s="273">
        <f t="shared" si="44"/>
        <v>771</v>
      </c>
      <c r="M190" s="7">
        <f t="shared" si="42"/>
        <v>1</v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734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735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364</v>
      </c>
      <c r="J192" s="297">
        <f t="shared" si="45"/>
        <v>0</v>
      </c>
      <c r="K192" s="298">
        <f t="shared" si="45"/>
        <v>0</v>
      </c>
      <c r="L192" s="295">
        <f t="shared" si="45"/>
        <v>364</v>
      </c>
      <c r="M192" s="7">
        <f t="shared" si="42"/>
        <v>1</v>
      </c>
      <c r="N192" s="277"/>
    </row>
    <row r="193" spans="1:14" ht="31.5">
      <c r="A193" s="23">
        <v>50</v>
      </c>
      <c r="B193" s="299"/>
      <c r="C193" s="293">
        <v>205</v>
      </c>
      <c r="D193" s="294" t="s">
        <v>586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587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588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407</v>
      </c>
      <c r="J195" s="289">
        <f t="shared" si="45"/>
        <v>0</v>
      </c>
      <c r="K195" s="290">
        <f t="shared" si="45"/>
        <v>0</v>
      </c>
      <c r="L195" s="287">
        <f t="shared" si="45"/>
        <v>407</v>
      </c>
      <c r="M195" s="7">
        <f t="shared" si="42"/>
        <v>1</v>
      </c>
      <c r="N195" s="277"/>
    </row>
    <row r="196" spans="1:14" s="15" customFormat="1" ht="15.75">
      <c r="A196" s="22">
        <v>65</v>
      </c>
      <c r="B196" s="272">
        <v>500</v>
      </c>
      <c r="C196" s="1804" t="s">
        <v>189</v>
      </c>
      <c r="D196" s="1805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21498</v>
      </c>
      <c r="J196" s="275">
        <f t="shared" si="46"/>
        <v>0</v>
      </c>
      <c r="K196" s="276">
        <f t="shared" si="46"/>
        <v>0</v>
      </c>
      <c r="L196" s="273">
        <f t="shared" si="46"/>
        <v>21498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190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11136</v>
      </c>
      <c r="J197" s="283">
        <f t="shared" si="47"/>
        <v>0</v>
      </c>
      <c r="K197" s="284">
        <f t="shared" si="47"/>
        <v>0</v>
      </c>
      <c r="L197" s="281">
        <f t="shared" si="47"/>
        <v>11136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895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3555</v>
      </c>
      <c r="J198" s="297">
        <f t="shared" si="47"/>
        <v>0</v>
      </c>
      <c r="K198" s="298">
        <f t="shared" si="47"/>
        <v>0</v>
      </c>
      <c r="L198" s="295">
        <f t="shared" si="47"/>
        <v>3555</v>
      </c>
      <c r="M198" s="7">
        <f t="shared" si="42"/>
        <v>1</v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857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191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4533</v>
      </c>
      <c r="J200" s="297">
        <f t="shared" si="47"/>
        <v>0</v>
      </c>
      <c r="K200" s="298">
        <f t="shared" si="47"/>
        <v>0</v>
      </c>
      <c r="L200" s="295">
        <f t="shared" si="47"/>
        <v>4533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192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2274</v>
      </c>
      <c r="J201" s="297">
        <f t="shared" si="47"/>
        <v>0</v>
      </c>
      <c r="K201" s="298">
        <f t="shared" si="47"/>
        <v>0</v>
      </c>
      <c r="L201" s="295">
        <f t="shared" si="47"/>
        <v>2274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859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193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00" t="s">
        <v>194</v>
      </c>
      <c r="D204" s="1801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02" t="s">
        <v>195</v>
      </c>
      <c r="D205" s="1803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41309</v>
      </c>
      <c r="J205" s="275">
        <f t="shared" si="48"/>
        <v>0</v>
      </c>
      <c r="K205" s="276">
        <f t="shared" si="48"/>
        <v>0</v>
      </c>
      <c r="L205" s="310">
        <f t="shared" si="48"/>
        <v>41309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196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1516</v>
      </c>
      <c r="J206" s="283">
        <f t="shared" si="49"/>
        <v>0</v>
      </c>
      <c r="K206" s="284">
        <f t="shared" si="49"/>
        <v>0</v>
      </c>
      <c r="L206" s="281">
        <f t="shared" si="49"/>
        <v>1516</v>
      </c>
      <c r="M206" s="7">
        <f t="shared" si="42"/>
        <v>1</v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197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198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199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200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4903</v>
      </c>
      <c r="J210" s="297">
        <f t="shared" si="49"/>
        <v>0</v>
      </c>
      <c r="K210" s="298">
        <f t="shared" si="49"/>
        <v>0</v>
      </c>
      <c r="L210" s="295">
        <f t="shared" si="49"/>
        <v>4903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201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28469</v>
      </c>
      <c r="J211" s="316">
        <f t="shared" si="49"/>
        <v>0</v>
      </c>
      <c r="K211" s="317">
        <f t="shared" si="49"/>
        <v>0</v>
      </c>
      <c r="L211" s="314">
        <f t="shared" si="49"/>
        <v>28469</v>
      </c>
      <c r="M211" s="7">
        <f t="shared" si="42"/>
        <v>1</v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202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6421</v>
      </c>
      <c r="J212" s="322">
        <f t="shared" si="49"/>
        <v>0</v>
      </c>
      <c r="K212" s="323">
        <f t="shared" si="49"/>
        <v>0</v>
      </c>
      <c r="L212" s="320">
        <f t="shared" si="49"/>
        <v>6421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203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204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205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860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206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787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207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896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299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208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96" t="s">
        <v>266</v>
      </c>
      <c r="D223" s="1797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569</v>
      </c>
      <c r="J223" s="275">
        <f t="shared" si="51"/>
        <v>0</v>
      </c>
      <c r="K223" s="276">
        <f t="shared" si="51"/>
        <v>0</v>
      </c>
      <c r="L223" s="310">
        <f t="shared" si="51"/>
        <v>569</v>
      </c>
      <c r="M223" s="7">
        <f t="shared" si="42"/>
        <v>1</v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897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898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569</v>
      </c>
      <c r="J225" s="297">
        <f t="shared" si="52"/>
        <v>0</v>
      </c>
      <c r="K225" s="298">
        <f t="shared" si="52"/>
        <v>0</v>
      </c>
      <c r="L225" s="295">
        <f t="shared" si="52"/>
        <v>569</v>
      </c>
      <c r="M225" s="7">
        <f t="shared" si="42"/>
        <v>1</v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899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96" t="s">
        <v>708</v>
      </c>
      <c r="D227" s="1797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209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210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211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212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213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96" t="s">
        <v>214</v>
      </c>
      <c r="D233" s="1797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300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215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96" t="s">
        <v>216</v>
      </c>
      <c r="D236" s="1797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8" t="s">
        <v>217</v>
      </c>
      <c r="D237" s="1799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8" t="s">
        <v>218</v>
      </c>
      <c r="D238" s="1799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8" t="s">
        <v>1643</v>
      </c>
      <c r="D239" s="1799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96" t="s">
        <v>219</v>
      </c>
      <c r="D240" s="1797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1939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220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221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222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223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1940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224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225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1989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226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702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227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2.25" customHeight="1">
      <c r="A253" s="14">
        <v>401</v>
      </c>
      <c r="B253" s="291"/>
      <c r="C253" s="285">
        <v>3306</v>
      </c>
      <c r="D253" s="361" t="s">
        <v>1644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.75" customHeight="1">
      <c r="A254" s="40">
        <v>404</v>
      </c>
      <c r="B254" s="291"/>
      <c r="C254" s="285">
        <v>3307</v>
      </c>
      <c r="D254" s="361" t="s">
        <v>2003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96" t="s">
        <v>228</v>
      </c>
      <c r="D255" s="1797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96" t="s">
        <v>229</v>
      </c>
      <c r="D256" s="1797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96" t="s">
        <v>230</v>
      </c>
      <c r="D257" s="1797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96" t="s">
        <v>231</v>
      </c>
      <c r="D258" s="1797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232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233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234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235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236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237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96" t="s">
        <v>1648</v>
      </c>
      <c r="D265" s="1797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238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239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240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96" t="s">
        <v>1645</v>
      </c>
      <c r="D269" s="1797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96" t="s">
        <v>1646</v>
      </c>
      <c r="D270" s="1797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8" t="s">
        <v>241</v>
      </c>
      <c r="D271" s="1799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96" t="s">
        <v>267</v>
      </c>
      <c r="D272" s="1797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268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269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4" t="s">
        <v>242</v>
      </c>
      <c r="D275" s="1795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94" t="s">
        <v>243</v>
      </c>
      <c r="D276" s="1795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244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245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609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610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611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612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613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94" t="s">
        <v>614</v>
      </c>
      <c r="D284" s="1795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301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615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4" t="s">
        <v>672</v>
      </c>
      <c r="D287" s="1795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96" t="s">
        <v>673</v>
      </c>
      <c r="D288" s="1797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674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675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676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677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89" t="s">
        <v>900</v>
      </c>
      <c r="D293" s="1790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678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679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680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791" t="s">
        <v>681</v>
      </c>
      <c r="D297" s="1792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893</v>
      </c>
      <c r="C301" s="393" t="s">
        <v>727</v>
      </c>
      <c r="D301" s="394" t="s">
        <v>901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148721</v>
      </c>
      <c r="J301" s="397">
        <f t="shared" si="77"/>
        <v>0</v>
      </c>
      <c r="K301" s="398">
        <f t="shared" si="77"/>
        <v>0</v>
      </c>
      <c r="L301" s="395">
        <f t="shared" si="77"/>
        <v>148721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3"/>
      <c r="C306" s="1784"/>
      <c r="D306" s="1784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83"/>
      <c r="C308" s="1784"/>
      <c r="D308" s="1784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83"/>
      <c r="C311" s="1784"/>
      <c r="D311" s="1784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85"/>
      <c r="C344" s="1785"/>
      <c r="D344" s="1785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88" t="str">
        <f>$B$7</f>
        <v>ОТЧЕТНИ ДАННИ ПО ЕБК ЗА ИЗПЪЛНЕНИЕТО НА БЮДЖЕТА</v>
      </c>
      <c r="C348" s="1788"/>
      <c r="D348" s="1788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875</v>
      </c>
      <c r="F349" s="406" t="s">
        <v>821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3" t="str">
        <f>$B$9</f>
        <v>ОУ "Неофит Рилски", гр. Килифарево</v>
      </c>
      <c r="C350" s="1774"/>
      <c r="D350" s="1775"/>
      <c r="E350" s="115">
        <f>$E$9</f>
        <v>44927</v>
      </c>
      <c r="F350" s="407">
        <f>$F$9</f>
        <v>45016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6" t="str">
        <f>$B$12</f>
        <v>Велико Търново</v>
      </c>
      <c r="C353" s="1777"/>
      <c r="D353" s="1778"/>
      <c r="E353" s="410" t="s">
        <v>876</v>
      </c>
      <c r="F353" s="232" t="str">
        <f>$F$12</f>
        <v>5401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0</v>
      </c>
      <c r="F355" s="414" t="str">
        <f>+$F$15</f>
        <v>БЮДЖЕТ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459</v>
      </c>
      <c r="I356" s="244"/>
      <c r="J356" s="244"/>
      <c r="K356" s="244"/>
      <c r="L356" s="246" t="s">
        <v>459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902</v>
      </c>
      <c r="E357" s="1829" t="str">
        <f>CONCATENATE("Уточнен план ",$C$3," - ТРАНСФЕРИ и ВРЕМ. БЕЗЛ. ЗАЕМИ")</f>
        <v>Уточнен план 2023 - ТРАНСФЕРИ и ВРЕМ. БЕЗЛ. ЗАЕМИ</v>
      </c>
      <c r="F357" s="1830"/>
      <c r="G357" s="1830"/>
      <c r="H357" s="1831"/>
      <c r="I357" s="1832" t="str">
        <f>CONCATENATE("Отчет ",$C$3," - ТРАНСФЕРИ и ВРЕМ. БЕЗЛ. ЗАЕМИ")</f>
        <v>Отчет 2023 - ТРАНСФЕРИ и ВРЕМ. БЕЗЛ. ЗАЕМИ</v>
      </c>
      <c r="J357" s="1833"/>
      <c r="K357" s="1833"/>
      <c r="L357" s="1834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460</v>
      </c>
      <c r="D358" s="420" t="s">
        <v>664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903</v>
      </c>
      <c r="C359" s="426"/>
      <c r="D359" s="427" t="s">
        <v>665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786" t="s">
        <v>270</v>
      </c>
      <c r="D361" s="1787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271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272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325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326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273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274</v>
      </c>
      <c r="E367" s="1370">
        <f t="shared" si="81"/>
        <v>0</v>
      </c>
      <c r="F367" s="1453">
        <v>0</v>
      </c>
      <c r="G367" s="1454">
        <v>0</v>
      </c>
      <c r="H367" s="447">
        <v>0</v>
      </c>
      <c r="I367" s="1453">
        <v>0</v>
      </c>
      <c r="J367" s="1454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275</v>
      </c>
      <c r="E368" s="1371">
        <f t="shared" si="81"/>
        <v>0</v>
      </c>
      <c r="F368" s="1455">
        <v>0</v>
      </c>
      <c r="G368" s="1456">
        <v>0</v>
      </c>
      <c r="H368" s="452">
        <v>0</v>
      </c>
      <c r="I368" s="1455">
        <v>0</v>
      </c>
      <c r="J368" s="1456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276</v>
      </c>
      <c r="E369" s="1370">
        <f t="shared" si="81"/>
        <v>0</v>
      </c>
      <c r="F369" s="1453">
        <v>0</v>
      </c>
      <c r="G369" s="1454">
        <v>0</v>
      </c>
      <c r="H369" s="447">
        <v>0</v>
      </c>
      <c r="I369" s="1453">
        <v>0</v>
      </c>
      <c r="J369" s="1454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277</v>
      </c>
      <c r="E370" s="1371">
        <f t="shared" si="81"/>
        <v>0</v>
      </c>
      <c r="F370" s="1455">
        <v>0</v>
      </c>
      <c r="G370" s="1456">
        <v>0</v>
      </c>
      <c r="H370" s="452">
        <v>0</v>
      </c>
      <c r="I370" s="1455">
        <v>0</v>
      </c>
      <c r="J370" s="1456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278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279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280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302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750" t="s">
        <v>281</v>
      </c>
      <c r="D375" s="1751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904</v>
      </c>
      <c r="E376" s="1373">
        <f t="shared" si="81"/>
        <v>0</v>
      </c>
      <c r="F376" s="1641">
        <v>0</v>
      </c>
      <c r="G376" s="1649">
        <v>0</v>
      </c>
      <c r="H376" s="1640">
        <v>0</v>
      </c>
      <c r="I376" s="1641">
        <v>0</v>
      </c>
      <c r="J376" s="1649">
        <v>0</v>
      </c>
      <c r="K376" s="1640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905</v>
      </c>
      <c r="E377" s="1371">
        <f t="shared" si="81"/>
        <v>0</v>
      </c>
      <c r="F377" s="1650"/>
      <c r="G377" s="1648">
        <v>0</v>
      </c>
      <c r="H377" s="452">
        <v>0</v>
      </c>
      <c r="I377" s="1650"/>
      <c r="J377" s="1648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906</v>
      </c>
      <c r="E378" s="1369">
        <f t="shared" si="81"/>
        <v>0</v>
      </c>
      <c r="F378" s="1651">
        <v>0</v>
      </c>
      <c r="G378" s="159"/>
      <c r="H378" s="160">
        <v>0</v>
      </c>
      <c r="I378" s="1651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282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1996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1995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1926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750" t="s">
        <v>303</v>
      </c>
      <c r="D383" s="1751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283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246</v>
      </c>
      <c r="E385" s="1370">
        <f t="shared" si="81"/>
        <v>0</v>
      </c>
      <c r="F385" s="1453">
        <v>0</v>
      </c>
      <c r="G385" s="1454">
        <v>0</v>
      </c>
      <c r="H385" s="447">
        <v>0</v>
      </c>
      <c r="I385" s="1453">
        <v>0</v>
      </c>
      <c r="J385" s="1454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304</v>
      </c>
      <c r="E386" s="1371">
        <f t="shared" si="81"/>
        <v>0</v>
      </c>
      <c r="F386" s="1455">
        <v>0</v>
      </c>
      <c r="G386" s="1456">
        <v>0</v>
      </c>
      <c r="H386" s="452">
        <v>0</v>
      </c>
      <c r="I386" s="1455">
        <v>0</v>
      </c>
      <c r="J386" s="1456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305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750" t="s">
        <v>247</v>
      </c>
      <c r="D388" s="1751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321</v>
      </c>
      <c r="E389" s="1368">
        <f t="shared" si="81"/>
        <v>0</v>
      </c>
      <c r="F389" s="482">
        <v>0</v>
      </c>
      <c r="G389" s="1607">
        <v>0</v>
      </c>
      <c r="H389" s="154">
        <v>0</v>
      </c>
      <c r="I389" s="482">
        <v>0</v>
      </c>
      <c r="J389" s="1607">
        <v>0</v>
      </c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322</v>
      </c>
      <c r="E390" s="1372">
        <f t="shared" si="81"/>
        <v>0</v>
      </c>
      <c r="F390" s="1605">
        <v>0</v>
      </c>
      <c r="G390" s="1606">
        <v>0</v>
      </c>
      <c r="H390" s="468">
        <v>0</v>
      </c>
      <c r="I390" s="1605">
        <v>0</v>
      </c>
      <c r="J390" s="1606">
        <v>0</v>
      </c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750" t="s">
        <v>248</v>
      </c>
      <c r="D391" s="1751"/>
      <c r="E391" s="1367">
        <f aca="true" t="shared" si="87" ref="E391:L391">SUM(E392:E395)</f>
        <v>0</v>
      </c>
      <c r="F391" s="455">
        <f t="shared" si="87"/>
        <v>0</v>
      </c>
      <c r="G391" s="469">
        <f t="shared" si="87"/>
        <v>0</v>
      </c>
      <c r="H391" s="441">
        <f>SUM(H392:H395)</f>
        <v>0</v>
      </c>
      <c r="I391" s="455">
        <f t="shared" si="87"/>
        <v>163234</v>
      </c>
      <c r="J391" s="440">
        <f t="shared" si="87"/>
        <v>0</v>
      </c>
      <c r="K391" s="441">
        <f>SUM(K392:K395)</f>
        <v>0</v>
      </c>
      <c r="L391" s="1367">
        <f t="shared" si="87"/>
        <v>163234</v>
      </c>
      <c r="M391" s="7">
        <f t="shared" si="80"/>
        <v>1</v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684</v>
      </c>
      <c r="E392" s="1368">
        <f t="shared" si="81"/>
        <v>0</v>
      </c>
      <c r="F392" s="152"/>
      <c r="G392" s="153"/>
      <c r="H392" s="154">
        <v>0</v>
      </c>
      <c r="I392" s="152"/>
      <c r="J392" s="153"/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685</v>
      </c>
      <c r="E393" s="1369">
        <f t="shared" si="81"/>
        <v>0</v>
      </c>
      <c r="F393" s="158"/>
      <c r="G393" s="159"/>
      <c r="H393" s="160">
        <v>0</v>
      </c>
      <c r="I393" s="158"/>
      <c r="J393" s="159"/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589</v>
      </c>
      <c r="E394" s="1376">
        <f t="shared" si="81"/>
        <v>0</v>
      </c>
      <c r="F394" s="158"/>
      <c r="G394" s="159"/>
      <c r="H394" s="160">
        <v>0</v>
      </c>
      <c r="I394" s="158"/>
      <c r="J394" s="159"/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249</v>
      </c>
      <c r="E395" s="1377">
        <f t="shared" si="81"/>
        <v>0</v>
      </c>
      <c r="F395" s="173"/>
      <c r="G395" s="174"/>
      <c r="H395" s="175">
        <v>0</v>
      </c>
      <c r="I395" s="173">
        <v>163234</v>
      </c>
      <c r="J395" s="174"/>
      <c r="K395" s="175">
        <v>0</v>
      </c>
      <c r="L395" s="1377">
        <f>I395+J395+K395</f>
        <v>163234</v>
      </c>
      <c r="M395" s="7">
        <f t="shared" si="80"/>
        <v>1</v>
      </c>
      <c r="N395" s="408"/>
    </row>
    <row r="396" spans="1:14" s="15" customFormat="1" ht="18.75" customHeight="1">
      <c r="A396" s="22">
        <v>185</v>
      </c>
      <c r="B396" s="454">
        <v>6200</v>
      </c>
      <c r="C396" s="1750" t="s">
        <v>250</v>
      </c>
      <c r="D396" s="1751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1927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2001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750" t="s">
        <v>251</v>
      </c>
      <c r="D399" s="1751"/>
      <c r="E399" s="1367">
        <f aca="true" t="shared" si="89" ref="E399:L39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0</v>
      </c>
      <c r="J399" s="440">
        <f t="shared" si="89"/>
        <v>0</v>
      </c>
      <c r="K399" s="441">
        <f>SUM(K400:K401)</f>
        <v>0</v>
      </c>
      <c r="L399" s="1367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1927</v>
      </c>
      <c r="E400" s="1368">
        <f t="shared" si="81"/>
        <v>0</v>
      </c>
      <c r="F400" s="482">
        <v>0</v>
      </c>
      <c r="G400" s="1607">
        <v>0</v>
      </c>
      <c r="H400" s="154">
        <v>0</v>
      </c>
      <c r="I400" s="482">
        <v>0</v>
      </c>
      <c r="J400" s="1607">
        <v>0</v>
      </c>
      <c r="K400" s="154">
        <v>0</v>
      </c>
      <c r="L400" s="1368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323</v>
      </c>
      <c r="E401" s="1372">
        <f t="shared" si="81"/>
        <v>0</v>
      </c>
      <c r="F401" s="1605">
        <v>0</v>
      </c>
      <c r="G401" s="1606">
        <v>0</v>
      </c>
      <c r="H401" s="468">
        <v>0</v>
      </c>
      <c r="I401" s="1605">
        <v>0</v>
      </c>
      <c r="J401" s="1606">
        <v>0</v>
      </c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750" t="s">
        <v>907</v>
      </c>
      <c r="D402" s="1751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324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323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750" t="s">
        <v>667</v>
      </c>
      <c r="D405" s="1751"/>
      <c r="E405" s="1367">
        <f t="shared" si="81"/>
        <v>0</v>
      </c>
      <c r="F405" s="479"/>
      <c r="G405" s="480"/>
      <c r="H405" s="1463">
        <v>0</v>
      </c>
      <c r="I405" s="479"/>
      <c r="J405" s="480"/>
      <c r="K405" s="1463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750" t="s">
        <v>668</v>
      </c>
      <c r="D406" s="1751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252</v>
      </c>
      <c r="E407" s="1368">
        <f t="shared" si="81"/>
        <v>0</v>
      </c>
      <c r="F407" s="152"/>
      <c r="G407" s="153"/>
      <c r="H407" s="154">
        <v>0</v>
      </c>
      <c r="I407" s="152"/>
      <c r="J407" s="153"/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253</v>
      </c>
      <c r="E408" s="1372">
        <f t="shared" si="81"/>
        <v>0</v>
      </c>
      <c r="F408" s="173"/>
      <c r="G408" s="174"/>
      <c r="H408" s="468">
        <v>0</v>
      </c>
      <c r="I408" s="173"/>
      <c r="J408" s="174"/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750" t="s">
        <v>686</v>
      </c>
      <c r="D409" s="1751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687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306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750" t="s">
        <v>254</v>
      </c>
      <c r="D412" s="1751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688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669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908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689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690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893</v>
      </c>
      <c r="C419" s="489" t="s">
        <v>727</v>
      </c>
      <c r="D419" s="490" t="s">
        <v>909</v>
      </c>
      <c r="E419" s="508">
        <f aca="true" t="shared" si="95" ref="E419:L419">SUM(E361,E375,E383,E388,E391,E396,E399,E402,E405,E406,E409,E412)</f>
        <v>0</v>
      </c>
      <c r="F419" s="491">
        <f t="shared" si="95"/>
        <v>0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163234</v>
      </c>
      <c r="J419" s="492">
        <f t="shared" si="95"/>
        <v>0</v>
      </c>
      <c r="K419" s="511">
        <f>SUM(K361,K375,K383,K388,K391,K396,K399,K402,K405,K406,K409,K412)</f>
        <v>0</v>
      </c>
      <c r="L419" s="508">
        <f t="shared" si="95"/>
        <v>163234</v>
      </c>
      <c r="M419" s="7">
        <f t="shared" si="80"/>
        <v>1</v>
      </c>
      <c r="N419" s="405"/>
    </row>
    <row r="420" spans="1:14" ht="16.5" thickTop="1">
      <c r="A420" s="36">
        <v>261</v>
      </c>
      <c r="B420" s="493" t="s">
        <v>910</v>
      </c>
      <c r="C420" s="494"/>
      <c r="D420" s="495" t="s">
        <v>666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750" t="s">
        <v>753</v>
      </c>
      <c r="D422" s="1751"/>
      <c r="E422" s="1367">
        <f>F422+G422+H422</f>
        <v>0</v>
      </c>
      <c r="F422" s="479"/>
      <c r="G422" s="480"/>
      <c r="H422" s="1463">
        <v>0</v>
      </c>
      <c r="I422" s="479"/>
      <c r="J422" s="480"/>
      <c r="K422" s="1463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750" t="s">
        <v>691</v>
      </c>
      <c r="D423" s="1751"/>
      <c r="E423" s="1367">
        <f>F423+G423+H423</f>
        <v>0</v>
      </c>
      <c r="F423" s="479"/>
      <c r="G423" s="480"/>
      <c r="H423" s="1463">
        <v>0</v>
      </c>
      <c r="I423" s="479"/>
      <c r="J423" s="480"/>
      <c r="K423" s="1463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750" t="s">
        <v>255</v>
      </c>
      <c r="D424" s="1751"/>
      <c r="E424" s="1367">
        <f>F424+G424+H424</f>
        <v>0</v>
      </c>
      <c r="F424" s="479"/>
      <c r="G424" s="480"/>
      <c r="H424" s="1463">
        <v>0</v>
      </c>
      <c r="I424" s="479"/>
      <c r="J424" s="480"/>
      <c r="K424" s="1463">
        <v>0</v>
      </c>
      <c r="L424" s="1367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4">
        <v>7700</v>
      </c>
      <c r="C425" s="1750" t="s">
        <v>670</v>
      </c>
      <c r="D425" s="1751"/>
      <c r="E425" s="1367">
        <f>F425+G425+H425</f>
        <v>0</v>
      </c>
      <c r="F425" s="1598">
        <v>0</v>
      </c>
      <c r="G425" s="1599">
        <v>0</v>
      </c>
      <c r="H425" s="1597">
        <v>0</v>
      </c>
      <c r="I425" s="1598">
        <v>0</v>
      </c>
      <c r="J425" s="1599">
        <v>0</v>
      </c>
      <c r="K425" s="1597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750" t="s">
        <v>911</v>
      </c>
      <c r="D426" s="1751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692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912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893</v>
      </c>
      <c r="C429" s="506" t="s">
        <v>727</v>
      </c>
      <c r="D429" s="507" t="s">
        <v>913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0</v>
      </c>
      <c r="K429" s="511">
        <f t="shared" si="97"/>
        <v>0</v>
      </c>
      <c r="L429" s="508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779" t="str">
        <f>$B$7</f>
        <v>ОТЧЕТНИ ДАННИ ПО ЕБК ЗА ИЗПЪЛНЕНИЕТО НА БЮДЖЕТА</v>
      </c>
      <c r="C433" s="1780"/>
      <c r="D433" s="1780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875</v>
      </c>
      <c r="F434" s="406" t="s">
        <v>821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773" t="str">
        <f>$B$9</f>
        <v>ОУ "Неофит Рилски", гр. Килифарево</v>
      </c>
      <c r="C435" s="1774"/>
      <c r="D435" s="1775"/>
      <c r="E435" s="115">
        <f>$E$9</f>
        <v>44927</v>
      </c>
      <c r="F435" s="407">
        <f>$F$9</f>
        <v>45016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776" t="str">
        <f>$B$12</f>
        <v>Велико Търново</v>
      </c>
      <c r="C438" s="1777"/>
      <c r="D438" s="1778"/>
      <c r="E438" s="410" t="s">
        <v>876</v>
      </c>
      <c r="F438" s="232" t="str">
        <f>$F$12</f>
        <v>5401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877</v>
      </c>
      <c r="E440" s="238">
        <f>$E$15</f>
        <v>0</v>
      </c>
      <c r="F440" s="126" t="str">
        <f>+$F$15</f>
        <v>БЮДЖЕТ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459</v>
      </c>
      <c r="I441" s="244"/>
      <c r="J441" s="244"/>
      <c r="K441" s="244"/>
      <c r="L441" s="1366" t="s">
        <v>459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817" t="str">
        <f>CONCATENATE("Уточнен план ",$C$3," - БЮДЖЕТНО САЛДО")</f>
        <v>Уточнен план 2023 - БЮДЖЕТНО САЛДО</v>
      </c>
      <c r="F442" s="1818"/>
      <c r="G442" s="1818"/>
      <c r="H442" s="1819"/>
      <c r="I442" s="1835" t="str">
        <f>CONCATENATE("Отчет ",$C$3," - БЮДЖЕТНО САЛДО")</f>
        <v>Отчет 2023 - БЮДЖЕТНО САЛДО</v>
      </c>
      <c r="J442" s="1836"/>
      <c r="K442" s="1836"/>
      <c r="L442" s="1837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871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872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873</v>
      </c>
      <c r="E445" s="537">
        <f aca="true" t="shared" si="99" ref="E445:L445">+E167-E301+E419+E429</f>
        <v>0</v>
      </c>
      <c r="F445" s="538">
        <f t="shared" si="99"/>
        <v>0</v>
      </c>
      <c r="G445" s="539">
        <f t="shared" si="99"/>
        <v>0</v>
      </c>
      <c r="H445" s="540">
        <f t="shared" si="99"/>
        <v>0</v>
      </c>
      <c r="I445" s="538">
        <f t="shared" si="99"/>
        <v>14513</v>
      </c>
      <c r="J445" s="539">
        <f t="shared" si="99"/>
        <v>0</v>
      </c>
      <c r="K445" s="540">
        <f t="shared" si="99"/>
        <v>0</v>
      </c>
      <c r="L445" s="541">
        <f t="shared" si="99"/>
        <v>14513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874</v>
      </c>
      <c r="E446" s="544">
        <f aca="true" t="shared" si="100" ref="E446:K447">+E597</f>
        <v>0</v>
      </c>
      <c r="F446" s="545">
        <f t="shared" si="100"/>
        <v>0</v>
      </c>
      <c r="G446" s="546">
        <f t="shared" si="100"/>
        <v>0</v>
      </c>
      <c r="H446" s="547">
        <f t="shared" si="100"/>
        <v>0</v>
      </c>
      <c r="I446" s="545">
        <f t="shared" si="100"/>
        <v>-14513</v>
      </c>
      <c r="J446" s="546">
        <f t="shared" si="100"/>
        <v>0</v>
      </c>
      <c r="K446" s="547">
        <f t="shared" si="100"/>
        <v>0</v>
      </c>
      <c r="L446" s="548">
        <f>+L597</f>
        <v>-14513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781" t="str">
        <f>$B$7</f>
        <v>ОТЧЕТНИ ДАННИ ПО ЕБК ЗА ИЗПЪЛНЕНИЕТО НА БЮДЖЕТА</v>
      </c>
      <c r="C449" s="1782"/>
      <c r="D449" s="1782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875</v>
      </c>
      <c r="F450" s="406" t="s">
        <v>821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773" t="str">
        <f>$B$9</f>
        <v>ОУ "Неофит Рилски", гр. Килифарево</v>
      </c>
      <c r="C451" s="1774"/>
      <c r="D451" s="1775"/>
      <c r="E451" s="115">
        <f>$E$9</f>
        <v>44927</v>
      </c>
      <c r="F451" s="407">
        <f>$F$9</f>
        <v>45016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776" t="str">
        <f>$B$12</f>
        <v>Велико Търново</v>
      </c>
      <c r="C454" s="1777"/>
      <c r="D454" s="1778"/>
      <c r="E454" s="410" t="s">
        <v>876</v>
      </c>
      <c r="F454" s="232" t="str">
        <f>$F$12</f>
        <v>5401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877</v>
      </c>
      <c r="E456" s="238">
        <f>$E$15</f>
        <v>0</v>
      </c>
      <c r="F456" s="126" t="str">
        <f>+$F$15</f>
        <v>БЮДЖЕТ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459</v>
      </c>
      <c r="I457" s="244"/>
      <c r="J457" s="244"/>
      <c r="K457" s="244"/>
      <c r="L457" s="1366" t="s">
        <v>459</v>
      </c>
      <c r="M457" s="7">
        <v>1</v>
      </c>
      <c r="N457" s="514"/>
    </row>
    <row r="458" spans="1:14" ht="22.5" customHeight="1">
      <c r="A458" s="23"/>
      <c r="B458" s="553" t="s">
        <v>914</v>
      </c>
      <c r="C458" s="554"/>
      <c r="D458" s="555"/>
      <c r="E458" s="1820" t="str">
        <f>CONCATENATE("Уточнен план ",$C$3," - ФИНАНСИРАНЕ НА БЮДЖЕТНО САЛДО")</f>
        <v>Уточнен план 2023 - ФИНАНСИРАНЕ НА БЮДЖЕТНО САЛДО</v>
      </c>
      <c r="F458" s="1821"/>
      <c r="G458" s="1821"/>
      <c r="H458" s="1822"/>
      <c r="I458" s="1838" t="str">
        <f>CONCATENATE("Отчет ",$C$3," -ФИНАНСИРАНЕ НА БЮДЖЕТНО САЛДО")</f>
        <v>Отчет 2023 -ФИНАНСИРАНЕ НА БЮДЖЕТНО САЛДО</v>
      </c>
      <c r="J458" s="1839"/>
      <c r="K458" s="1839"/>
      <c r="L458" s="1840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460</v>
      </c>
      <c r="D459" s="558" t="s">
        <v>664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682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765" t="s">
        <v>754</v>
      </c>
      <c r="D461" s="1766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671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755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756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760" t="s">
        <v>757</v>
      </c>
      <c r="D465" s="1760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758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759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760" t="s">
        <v>1941</v>
      </c>
      <c r="D468" s="1760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1942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1943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765" t="s">
        <v>760</v>
      </c>
      <c r="D471" s="1766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761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762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763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764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765</v>
      </c>
      <c r="E476" s="1369">
        <f t="shared" si="107"/>
        <v>0</v>
      </c>
      <c r="F476" s="1593">
        <v>0</v>
      </c>
      <c r="G476" s="1593">
        <v>0</v>
      </c>
      <c r="H476" s="574">
        <v>0</v>
      </c>
      <c r="I476" s="1593">
        <v>0</v>
      </c>
      <c r="J476" s="1593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766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761" t="s">
        <v>767</v>
      </c>
      <c r="D478" s="1762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768</v>
      </c>
      <c r="E479" s="1382">
        <f>F479+G479+H479</f>
        <v>0</v>
      </c>
      <c r="F479" s="1593">
        <v>0</v>
      </c>
      <c r="G479" s="1593">
        <v>0</v>
      </c>
      <c r="H479" s="573">
        <v>0</v>
      </c>
      <c r="I479" s="1593">
        <v>0</v>
      </c>
      <c r="J479" s="1593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769</v>
      </c>
      <c r="E480" s="1381">
        <f>F480+G480+H480</f>
        <v>0</v>
      </c>
      <c r="F480" s="1593">
        <v>0</v>
      </c>
      <c r="G480" s="1593">
        <v>0</v>
      </c>
      <c r="H480" s="575">
        <v>0</v>
      </c>
      <c r="I480" s="1593">
        <v>0</v>
      </c>
      <c r="J480" s="1593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763" t="s">
        <v>915</v>
      </c>
      <c r="D481" s="1763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770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771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772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773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774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775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776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284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916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917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918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919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3">
        <v>0</v>
      </c>
      <c r="G494" s="1593">
        <v>0</v>
      </c>
      <c r="H494" s="591">
        <v>0</v>
      </c>
      <c r="I494" s="1593">
        <v>0</v>
      </c>
      <c r="J494" s="1593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285</v>
      </c>
      <c r="E495" s="1382">
        <f t="shared" si="111"/>
        <v>0</v>
      </c>
      <c r="F495" s="1593">
        <v>0</v>
      </c>
      <c r="G495" s="1593">
        <v>0</v>
      </c>
      <c r="H495" s="574">
        <v>0</v>
      </c>
      <c r="I495" s="1593">
        <v>0</v>
      </c>
      <c r="J495" s="1593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286</v>
      </c>
      <c r="E496" s="1372">
        <f t="shared" si="111"/>
        <v>0</v>
      </c>
      <c r="F496" s="1593">
        <v>0</v>
      </c>
      <c r="G496" s="1593">
        <v>0</v>
      </c>
      <c r="H496" s="575">
        <v>0</v>
      </c>
      <c r="I496" s="1593">
        <v>0</v>
      </c>
      <c r="J496" s="1593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758" t="s">
        <v>920</v>
      </c>
      <c r="D497" s="1764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287</v>
      </c>
      <c r="E498" s="1368">
        <f>F498+G498+H498</f>
        <v>0</v>
      </c>
      <c r="F498" s="1593">
        <v>0</v>
      </c>
      <c r="G498" s="1593">
        <v>0</v>
      </c>
      <c r="H498" s="573">
        <v>0</v>
      </c>
      <c r="I498" s="1593">
        <v>0</v>
      </c>
      <c r="J498" s="1593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288</v>
      </c>
      <c r="E499" s="1370">
        <f>F499+G499+H499</f>
        <v>0</v>
      </c>
      <c r="F499" s="1593">
        <v>0</v>
      </c>
      <c r="G499" s="1593">
        <v>0</v>
      </c>
      <c r="H499" s="586">
        <v>0</v>
      </c>
      <c r="I499" s="1593">
        <v>0</v>
      </c>
      <c r="J499" s="1593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289</v>
      </c>
      <c r="E500" s="1371">
        <f>F500+G500+H500</f>
        <v>0</v>
      </c>
      <c r="F500" s="1593">
        <v>0</v>
      </c>
      <c r="G500" s="1593">
        <v>0</v>
      </c>
      <c r="H500" s="574">
        <v>0</v>
      </c>
      <c r="I500" s="1593">
        <v>0</v>
      </c>
      <c r="J500" s="1593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3">
        <v>0</v>
      </c>
      <c r="G501" s="1593">
        <v>0</v>
      </c>
      <c r="H501" s="574">
        <v>0</v>
      </c>
      <c r="I501" s="1593">
        <v>0</v>
      </c>
      <c r="J501" s="1593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758" t="s">
        <v>24</v>
      </c>
      <c r="D502" s="1764"/>
      <c r="E502" s="594">
        <f>F502+G502+H502</f>
        <v>0</v>
      </c>
      <c r="F502" s="1595">
        <v>0</v>
      </c>
      <c r="G502" s="1596">
        <v>0</v>
      </c>
      <c r="H502" s="1594">
        <v>0</v>
      </c>
      <c r="I502" s="1595">
        <v>0</v>
      </c>
      <c r="J502" s="1596">
        <v>0</v>
      </c>
      <c r="K502" s="1594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767" t="s">
        <v>921</v>
      </c>
      <c r="D503" s="1767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763" t="s">
        <v>33</v>
      </c>
      <c r="D512" s="1763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763" t="s">
        <v>37</v>
      </c>
      <c r="D516" s="1763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466</v>
      </c>
      <c r="E520" s="1387">
        <f>F520+G520+H520</f>
        <v>0</v>
      </c>
      <c r="F520" s="1644">
        <v>0</v>
      </c>
      <c r="G520" s="1646">
        <v>0</v>
      </c>
      <c r="H520" s="1642">
        <v>0</v>
      </c>
      <c r="I520" s="1644">
        <v>0</v>
      </c>
      <c r="J520" s="1646">
        <v>0</v>
      </c>
      <c r="K520" s="1642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763" t="s">
        <v>922</v>
      </c>
      <c r="D521" s="1769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290</v>
      </c>
      <c r="E522" s="1368">
        <f>F522+G522+H522</f>
        <v>0</v>
      </c>
      <c r="F522" s="1593">
        <v>0</v>
      </c>
      <c r="G522" s="1593">
        <v>0</v>
      </c>
      <c r="H522" s="573">
        <v>0</v>
      </c>
      <c r="I522" s="1593">
        <v>0</v>
      </c>
      <c r="J522" s="1593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291</v>
      </c>
      <c r="E523" s="1372">
        <f>F523+G523+H523</f>
        <v>0</v>
      </c>
      <c r="F523" s="1593">
        <v>0</v>
      </c>
      <c r="G523" s="1593">
        <v>0</v>
      </c>
      <c r="H523" s="586">
        <v>0</v>
      </c>
      <c r="I523" s="1593">
        <v>0</v>
      </c>
      <c r="J523" s="1593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758" t="s">
        <v>923</v>
      </c>
      <c r="D524" s="1759"/>
      <c r="E524" s="567">
        <f aca="true" t="shared" si="120" ref="E524:L524">SUM(E525:E530)</f>
        <v>0</v>
      </c>
      <c r="F524" s="576">
        <f t="shared" si="120"/>
        <v>0</v>
      </c>
      <c r="G524" s="569">
        <f t="shared" si="120"/>
        <v>0</v>
      </c>
      <c r="H524" s="570">
        <f>SUM(H525:H530)</f>
        <v>0</v>
      </c>
      <c r="I524" s="576">
        <f t="shared" si="120"/>
        <v>3584</v>
      </c>
      <c r="J524" s="569">
        <f t="shared" si="120"/>
        <v>0</v>
      </c>
      <c r="K524" s="570">
        <f t="shared" si="120"/>
        <v>0</v>
      </c>
      <c r="L524" s="567">
        <f t="shared" si="120"/>
        <v>3584</v>
      </c>
      <c r="M524" s="7">
        <f t="shared" si="103"/>
        <v>1</v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295</v>
      </c>
      <c r="E525" s="1378">
        <f aca="true" t="shared" si="121" ref="E525:E530">F525+G525+H525</f>
        <v>0</v>
      </c>
      <c r="F525" s="1645">
        <v>0</v>
      </c>
      <c r="G525" s="1647">
        <v>0</v>
      </c>
      <c r="H525" s="1643">
        <v>0</v>
      </c>
      <c r="I525" s="1645">
        <v>0</v>
      </c>
      <c r="J525" s="1647">
        <v>0</v>
      </c>
      <c r="K525" s="1643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296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924</v>
      </c>
      <c r="E527" s="1376">
        <f t="shared" si="121"/>
        <v>0</v>
      </c>
      <c r="F527" s="158"/>
      <c r="G527" s="159"/>
      <c r="H527" s="574">
        <v>0</v>
      </c>
      <c r="I527" s="158">
        <v>3584</v>
      </c>
      <c r="J527" s="159"/>
      <c r="K527" s="574">
        <v>0</v>
      </c>
      <c r="L527" s="1376">
        <f t="shared" si="116"/>
        <v>3584</v>
      </c>
      <c r="M527" s="7">
        <f t="shared" si="122"/>
        <v>1</v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292</v>
      </c>
      <c r="E528" s="1376">
        <f t="shared" si="121"/>
        <v>0</v>
      </c>
      <c r="F528" s="158"/>
      <c r="G528" s="159"/>
      <c r="H528" s="574">
        <v>0</v>
      </c>
      <c r="I528" s="158"/>
      <c r="J528" s="159"/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293</v>
      </c>
      <c r="E529" s="1376">
        <f t="shared" si="121"/>
        <v>0</v>
      </c>
      <c r="F529" s="158"/>
      <c r="G529" s="159"/>
      <c r="H529" s="574">
        <v>0</v>
      </c>
      <c r="I529" s="158"/>
      <c r="J529" s="159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294</v>
      </c>
      <c r="E530" s="1377">
        <f t="shared" si="121"/>
        <v>0</v>
      </c>
      <c r="F530" s="173"/>
      <c r="G530" s="174"/>
      <c r="H530" s="586">
        <v>0</v>
      </c>
      <c r="I530" s="173"/>
      <c r="J530" s="174"/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771" t="s">
        <v>307</v>
      </c>
      <c r="D531" s="1772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791</v>
      </c>
      <c r="E532" s="1378">
        <f aca="true" t="shared" si="124" ref="E532:E595">F532+G532+H532</f>
        <v>0</v>
      </c>
      <c r="F532" s="1593">
        <v>0</v>
      </c>
      <c r="G532" s="1593">
        <v>0</v>
      </c>
      <c r="H532" s="573">
        <v>0</v>
      </c>
      <c r="I532" s="1593">
        <v>0</v>
      </c>
      <c r="J532" s="1593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792</v>
      </c>
      <c r="E533" s="1376">
        <f t="shared" si="124"/>
        <v>0</v>
      </c>
      <c r="F533" s="1593">
        <v>0</v>
      </c>
      <c r="G533" s="1593">
        <v>0</v>
      </c>
      <c r="H533" s="574">
        <v>0</v>
      </c>
      <c r="I533" s="1593">
        <v>0</v>
      </c>
      <c r="J533" s="1593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693</v>
      </c>
      <c r="E534" s="1377">
        <f t="shared" si="124"/>
        <v>0</v>
      </c>
      <c r="F534" s="1593">
        <v>0</v>
      </c>
      <c r="G534" s="1593">
        <v>0</v>
      </c>
      <c r="H534" s="575">
        <v>0</v>
      </c>
      <c r="I534" s="1593">
        <v>0</v>
      </c>
      <c r="J534" s="1593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763" t="s">
        <v>925</v>
      </c>
      <c r="D535" s="1763"/>
      <c r="E535" s="594">
        <f t="shared" si="124"/>
        <v>0</v>
      </c>
      <c r="F535" s="605"/>
      <c r="G535" s="606"/>
      <c r="H535" s="1462">
        <v>0</v>
      </c>
      <c r="I535" s="605"/>
      <c r="J535" s="606"/>
      <c r="K535" s="1462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768" t="s">
        <v>926</v>
      </c>
      <c r="D536" s="1768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469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470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471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472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770" t="s">
        <v>927</v>
      </c>
      <c r="D541" s="1759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473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474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763" t="s">
        <v>928</v>
      </c>
      <c r="D544" s="1763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0</v>
      </c>
      <c r="K544" s="570">
        <f t="shared" si="127"/>
        <v>0</v>
      </c>
      <c r="L544" s="567">
        <f t="shared" si="127"/>
        <v>0</v>
      </c>
      <c r="M544" s="7">
        <f t="shared" si="122"/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793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475</v>
      </c>
      <c r="E546" s="1374">
        <f t="shared" si="124"/>
        <v>0</v>
      </c>
      <c r="F546" s="445"/>
      <c r="G546" s="446"/>
      <c r="H546" s="586">
        <v>0</v>
      </c>
      <c r="I546" s="445"/>
      <c r="J546" s="446"/>
      <c r="K546" s="586">
        <v>0</v>
      </c>
      <c r="L546" s="1374">
        <f t="shared" si="116"/>
        <v>0</v>
      </c>
      <c r="M546" s="7">
        <f t="shared" si="122"/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794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795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476</v>
      </c>
      <c r="E549" s="1388">
        <f t="shared" si="124"/>
        <v>0</v>
      </c>
      <c r="F549" s="1593">
        <v>0</v>
      </c>
      <c r="G549" s="1593">
        <v>0</v>
      </c>
      <c r="H549" s="574">
        <v>0</v>
      </c>
      <c r="I549" s="1593">
        <v>0</v>
      </c>
      <c r="J549" s="1593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800</v>
      </c>
      <c r="E550" s="1376">
        <f t="shared" si="124"/>
        <v>0</v>
      </c>
      <c r="F550" s="1593">
        <v>0</v>
      </c>
      <c r="G550" s="1593">
        <v>0</v>
      </c>
      <c r="H550" s="574">
        <v>0</v>
      </c>
      <c r="I550" s="1593">
        <v>0</v>
      </c>
      <c r="J550" s="1593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801</v>
      </c>
      <c r="E551" s="1376">
        <f t="shared" si="124"/>
        <v>0</v>
      </c>
      <c r="F551" s="1593">
        <v>0</v>
      </c>
      <c r="G551" s="1593">
        <v>0</v>
      </c>
      <c r="H551" s="574">
        <v>0</v>
      </c>
      <c r="I551" s="1593">
        <v>0</v>
      </c>
      <c r="J551" s="1593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802</v>
      </c>
      <c r="E552" s="1376">
        <f t="shared" si="124"/>
        <v>0</v>
      </c>
      <c r="F552" s="1593">
        <v>0</v>
      </c>
      <c r="G552" s="1593">
        <v>0</v>
      </c>
      <c r="H552" s="574">
        <v>0</v>
      </c>
      <c r="I552" s="1593">
        <v>0</v>
      </c>
      <c r="J552" s="1593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803</v>
      </c>
      <c r="E553" s="1376">
        <f t="shared" si="124"/>
        <v>0</v>
      </c>
      <c r="F553" s="1593">
        <v>0</v>
      </c>
      <c r="G553" s="1593">
        <v>0</v>
      </c>
      <c r="H553" s="574">
        <v>0</v>
      </c>
      <c r="I553" s="1593">
        <v>0</v>
      </c>
      <c r="J553" s="1593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804</v>
      </c>
      <c r="E554" s="1376">
        <f t="shared" si="124"/>
        <v>0</v>
      </c>
      <c r="F554" s="1593">
        <v>0</v>
      </c>
      <c r="G554" s="1593">
        <v>0</v>
      </c>
      <c r="H554" s="574">
        <v>0</v>
      </c>
      <c r="I554" s="1593">
        <v>0</v>
      </c>
      <c r="J554" s="1593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805</v>
      </c>
      <c r="E555" s="1376">
        <f t="shared" si="124"/>
        <v>0</v>
      </c>
      <c r="F555" s="1593">
        <v>0</v>
      </c>
      <c r="G555" s="1593">
        <v>0</v>
      </c>
      <c r="H555" s="574">
        <v>0</v>
      </c>
      <c r="I555" s="1593">
        <v>0</v>
      </c>
      <c r="J555" s="1593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806</v>
      </c>
      <c r="E556" s="1374">
        <f t="shared" si="124"/>
        <v>0</v>
      </c>
      <c r="F556" s="1609">
        <v>0</v>
      </c>
      <c r="G556" s="1610">
        <v>0</v>
      </c>
      <c r="H556" s="1611">
        <v>0</v>
      </c>
      <c r="I556" s="1610">
        <v>0</v>
      </c>
      <c r="J556" s="1610">
        <v>0</v>
      </c>
      <c r="K556" s="1611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807</v>
      </c>
      <c r="E557" s="1389">
        <f t="shared" si="124"/>
        <v>0</v>
      </c>
      <c r="F557" s="625"/>
      <c r="G557" s="626"/>
      <c r="H557" s="1608">
        <v>0</v>
      </c>
      <c r="I557" s="625"/>
      <c r="J557" s="626"/>
      <c r="K557" s="1608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929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930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931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932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933</v>
      </c>
      <c r="E562" s="1388">
        <f t="shared" si="124"/>
        <v>0</v>
      </c>
      <c r="F562" s="1593">
        <v>0</v>
      </c>
      <c r="G562" s="1593">
        <v>0</v>
      </c>
      <c r="H562" s="574">
        <v>0</v>
      </c>
      <c r="I562" s="1593">
        <v>0</v>
      </c>
      <c r="J562" s="1593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934</v>
      </c>
      <c r="E563" s="1374">
        <f t="shared" si="124"/>
        <v>0</v>
      </c>
      <c r="F563" s="1593">
        <v>0</v>
      </c>
      <c r="G563" s="1593">
        <v>0</v>
      </c>
      <c r="H563" s="586">
        <v>0</v>
      </c>
      <c r="I563" s="1593">
        <v>0</v>
      </c>
      <c r="J563" s="1593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935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936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770" t="s">
        <v>937</v>
      </c>
      <c r="D566" s="1770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-18097</v>
      </c>
      <c r="J566" s="569">
        <f t="shared" si="128"/>
        <v>0</v>
      </c>
      <c r="K566" s="570">
        <f t="shared" si="128"/>
        <v>0</v>
      </c>
      <c r="L566" s="567">
        <f t="shared" si="128"/>
        <v>-18097</v>
      </c>
      <c r="M566" s="7">
        <f t="shared" si="122"/>
        <v>1</v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808</v>
      </c>
      <c r="E567" s="1368">
        <f t="shared" si="124"/>
        <v>0</v>
      </c>
      <c r="F567" s="152"/>
      <c r="G567" s="153"/>
      <c r="H567" s="573">
        <v>0</v>
      </c>
      <c r="I567" s="152"/>
      <c r="J567" s="153"/>
      <c r="K567" s="573">
        <v>0</v>
      </c>
      <c r="L567" s="1368">
        <f t="shared" si="116"/>
        <v>0</v>
      </c>
      <c r="M567" s="7">
        <f t="shared" si="122"/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809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850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851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810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811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812</v>
      </c>
      <c r="E573" s="1382">
        <f t="shared" si="124"/>
        <v>0</v>
      </c>
      <c r="F573" s="152"/>
      <c r="G573" s="153"/>
      <c r="H573" s="1612">
        <v>0</v>
      </c>
      <c r="I573" s="152">
        <v>-18097</v>
      </c>
      <c r="J573" s="153"/>
      <c r="K573" s="1612">
        <v>0</v>
      </c>
      <c r="L573" s="1382">
        <f t="shared" si="129"/>
        <v>-18097</v>
      </c>
      <c r="M573" s="7">
        <f t="shared" si="122"/>
        <v>1</v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813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852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853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814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815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816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817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938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939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940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941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818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770" t="s">
        <v>942</v>
      </c>
      <c r="D586" s="1759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943</v>
      </c>
      <c r="E587" s="1368">
        <f t="shared" si="124"/>
        <v>0</v>
      </c>
      <c r="F587" s="451"/>
      <c r="G587" s="451"/>
      <c r="H587" s="573">
        <v>0</v>
      </c>
      <c r="I587" s="451"/>
      <c r="J587" s="451"/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944</v>
      </c>
      <c r="E588" s="1370">
        <f t="shared" si="124"/>
        <v>0</v>
      </c>
      <c r="F588" s="451"/>
      <c r="G588" s="451"/>
      <c r="H588" s="574">
        <v>0</v>
      </c>
      <c r="I588" s="451"/>
      <c r="J588" s="451"/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945</v>
      </c>
      <c r="E589" s="1371">
        <f t="shared" si="124"/>
        <v>0</v>
      </c>
      <c r="F589" s="451"/>
      <c r="G589" s="451"/>
      <c r="H589" s="574">
        <v>0</v>
      </c>
      <c r="I589" s="451"/>
      <c r="J589" s="451"/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946</v>
      </c>
      <c r="E590" s="1372">
        <f t="shared" si="124"/>
        <v>0</v>
      </c>
      <c r="F590" s="451"/>
      <c r="G590" s="451"/>
      <c r="H590" s="575">
        <v>0</v>
      </c>
      <c r="I590" s="451"/>
      <c r="J590" s="451"/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770" t="s">
        <v>819</v>
      </c>
      <c r="D591" s="1759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796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797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798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799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820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7">
        <v>0</v>
      </c>
      <c r="J596" s="1458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893</v>
      </c>
      <c r="C597" s="649" t="s">
        <v>727</v>
      </c>
      <c r="D597" s="650" t="s">
        <v>947</v>
      </c>
      <c r="E597" s="651">
        <f aca="true" t="shared" si="133" ref="E597:L597">SUM(E461,E465,E468,E471,E481,E497,E502,E503,E512,E516,E521,E478,E524,E531,E535,E536,E541,E544,E566,E586,E591)</f>
        <v>0</v>
      </c>
      <c r="F597" s="652">
        <f t="shared" si="133"/>
        <v>0</v>
      </c>
      <c r="G597" s="653">
        <f t="shared" si="133"/>
        <v>0</v>
      </c>
      <c r="H597" s="654">
        <f t="shared" si="133"/>
        <v>0</v>
      </c>
      <c r="I597" s="652">
        <f t="shared" si="133"/>
        <v>-14513</v>
      </c>
      <c r="J597" s="653">
        <f t="shared" si="133"/>
        <v>0</v>
      </c>
      <c r="K597" s="655">
        <f t="shared" si="133"/>
        <v>0</v>
      </c>
      <c r="L597" s="651">
        <f t="shared" si="133"/>
        <v>-14513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862</v>
      </c>
      <c r="G600" s="1752"/>
      <c r="H600" s="1753"/>
      <c r="I600" s="1753"/>
      <c r="J600" s="1754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740" t="s">
        <v>863</v>
      </c>
      <c r="H601" s="1740"/>
      <c r="I601" s="1740"/>
      <c r="J601" s="1740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864</v>
      </c>
      <c r="D603" s="659"/>
      <c r="E603" s="660"/>
      <c r="F603" s="218" t="s">
        <v>865</v>
      </c>
      <c r="G603" s="1755"/>
      <c r="H603" s="1756"/>
      <c r="I603" s="1756"/>
      <c r="J603" s="1757"/>
      <c r="K603" s="103"/>
      <c r="L603" s="228"/>
      <c r="M603" s="7">
        <v>1</v>
      </c>
      <c r="N603" s="514"/>
    </row>
    <row r="604" spans="1:14" ht="21.75" customHeight="1">
      <c r="A604" s="23"/>
      <c r="B604" s="1738" t="s">
        <v>866</v>
      </c>
      <c r="C604" s="1739"/>
      <c r="D604" s="661" t="s">
        <v>867</v>
      </c>
      <c r="E604" s="662"/>
      <c r="F604" s="663"/>
      <c r="G604" s="1740" t="s">
        <v>863</v>
      </c>
      <c r="H604" s="1740"/>
      <c r="I604" s="1740"/>
      <c r="J604" s="1740"/>
      <c r="K604" s="103"/>
      <c r="L604" s="228"/>
      <c r="M604" s="7">
        <v>1</v>
      </c>
      <c r="N604" s="514"/>
    </row>
    <row r="605" spans="1:14" ht="24.75" customHeight="1">
      <c r="A605" s="36"/>
      <c r="B605" s="1741"/>
      <c r="C605" s="1742"/>
      <c r="D605" s="664" t="s">
        <v>868</v>
      </c>
      <c r="E605" s="665"/>
      <c r="F605" s="666"/>
      <c r="G605" s="667" t="s">
        <v>869</v>
      </c>
      <c r="H605" s="1743"/>
      <c r="I605" s="1744"/>
      <c r="J605" s="1745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870</v>
      </c>
      <c r="H607" s="1743"/>
      <c r="I607" s="1744"/>
      <c r="J607" s="1745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.7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4" ht="15.75">
      <c r="B619" s="6"/>
      <c r="C619" s="6"/>
      <c r="D619" s="517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  <c r="N619" s="8"/>
    </row>
    <row r="620" spans="2:14" ht="15.75">
      <c r="B620" s="6"/>
      <c r="C620" s="1354"/>
      <c r="D620" s="1355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  <c r="N620" s="8"/>
    </row>
    <row r="621" spans="2:14" ht="15.75">
      <c r="B621" s="1781" t="str">
        <f>$B$7</f>
        <v>ОТЧЕТНИ ДАННИ ПО ЕБК ЗА ИЗПЪЛНЕНИЕТО НА БЮДЖЕТА</v>
      </c>
      <c r="C621" s="1782"/>
      <c r="D621" s="1782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  <c r="N621" s="8"/>
    </row>
    <row r="622" spans="2:14" ht="15.75">
      <c r="B622" s="228"/>
      <c r="C622" s="391"/>
      <c r="D622" s="400"/>
      <c r="E622" s="406" t="s">
        <v>458</v>
      </c>
      <c r="F622" s="406" t="s">
        <v>821</v>
      </c>
      <c r="G622" s="237"/>
      <c r="H622" s="1351" t="s">
        <v>1238</v>
      </c>
      <c r="I622" s="1352"/>
      <c r="J622" s="1353"/>
      <c r="K622" s="237"/>
      <c r="L622" s="237"/>
      <c r="M622" s="7">
        <f>(IF($E752&lt;&gt;0,$M$2,IF($L752&lt;&gt;0,$M$2,"")))</f>
        <v>1</v>
      </c>
      <c r="N622" s="8"/>
    </row>
    <row r="623" spans="2:14" ht="15.75">
      <c r="B623" s="1773" t="str">
        <f>$B$9</f>
        <v>ОУ "Неофит Рилски", гр. Килифарево</v>
      </c>
      <c r="C623" s="1774"/>
      <c r="D623" s="1775"/>
      <c r="E623" s="115">
        <f>$E$9</f>
        <v>44927</v>
      </c>
      <c r="F623" s="226">
        <f>$F$9</f>
        <v>45016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  <c r="N623" s="8"/>
    </row>
    <row r="624" spans="2:14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  <c r="N624" s="8"/>
    </row>
    <row r="625" spans="2:14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  <c r="N625" s="8"/>
    </row>
    <row r="626" spans="2:14" ht="15.75">
      <c r="B626" s="1841" t="str">
        <f>$B$12</f>
        <v>Велико Търново</v>
      </c>
      <c r="C626" s="1842"/>
      <c r="D626" s="1843"/>
      <c r="E626" s="410" t="s">
        <v>876</v>
      </c>
      <c r="F626" s="1349" t="str">
        <f>$F$12</f>
        <v>5401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  <c r="N626" s="8"/>
    </row>
    <row r="627" spans="2:14" ht="15.75">
      <c r="B627" s="233" t="str">
        <f>$B$13</f>
        <v>(наименование на първостепенния разпоредител с бюджет)</v>
      </c>
      <c r="C627" s="228"/>
      <c r="D627" s="229"/>
      <c r="E627" s="1350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  <c r="N627" s="8"/>
    </row>
    <row r="628" spans="2:14" ht="15.75">
      <c r="B628" s="236"/>
      <c r="C628" s="237"/>
      <c r="D628" s="124" t="s">
        <v>877</v>
      </c>
      <c r="E628" s="238">
        <f>$E$15</f>
        <v>0</v>
      </c>
      <c r="F628" s="414" t="str">
        <f>$F$15</f>
        <v>БЮДЖЕТ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  <c r="N628" s="8"/>
    </row>
    <row r="629" spans="2:14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66" t="s">
        <v>459</v>
      </c>
      <c r="M629" s="7">
        <f>(IF($E752&lt;&gt;0,$M$2,IF($L752&lt;&gt;0,$M$2,"")))</f>
        <v>1</v>
      </c>
      <c r="N629" s="8"/>
    </row>
    <row r="630" spans="2:14" ht="15.75">
      <c r="B630" s="247"/>
      <c r="C630" s="248"/>
      <c r="D630" s="249" t="s">
        <v>699</v>
      </c>
      <c r="E630" s="1817" t="str">
        <f>CONCATENATE("Уточнен план ",$C$3)</f>
        <v>Уточнен план 2023</v>
      </c>
      <c r="F630" s="1818"/>
      <c r="G630" s="1818"/>
      <c r="H630" s="1819"/>
      <c r="I630" s="1826" t="str">
        <f>CONCATENATE("Отчет ",$C$3)</f>
        <v>Отчет 2023</v>
      </c>
      <c r="J630" s="1827"/>
      <c r="K630" s="1827"/>
      <c r="L630" s="1828"/>
      <c r="M630" s="7">
        <f>(IF($E752&lt;&gt;0,$M$2,IF($L752&lt;&gt;0,$M$2,"")))</f>
        <v>1</v>
      </c>
      <c r="N630" s="8"/>
    </row>
    <row r="631" spans="2:14" ht="15.75">
      <c r="B631" s="250" t="s">
        <v>62</v>
      </c>
      <c r="C631" s="251" t="s">
        <v>460</v>
      </c>
      <c r="D631" s="252" t="s">
        <v>700</v>
      </c>
      <c r="E631" s="1392" t="str">
        <f>$E$20</f>
        <v>Уточнен план                Общо</v>
      </c>
      <c r="F631" s="1396" t="str">
        <f>$F$20</f>
        <v>държавни дейности</v>
      </c>
      <c r="G631" s="1397" t="str">
        <f>$G$20</f>
        <v>местни дейности</v>
      </c>
      <c r="H631" s="1398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16" t="str">
        <f>$L$20</f>
        <v>ОТЧЕТ                                    ОБЩО</v>
      </c>
      <c r="M631" s="7">
        <f>(IF($E752&lt;&gt;0,$M$2,IF($L752&lt;&gt;0,$M$2,"")))</f>
        <v>1</v>
      </c>
      <c r="N631" s="8"/>
    </row>
    <row r="632" spans="2:14" ht="15.75">
      <c r="B632" s="258"/>
      <c r="C632" s="259"/>
      <c r="D632" s="260" t="s">
        <v>729</v>
      </c>
      <c r="E632" s="1443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  <c r="N632" s="8"/>
    </row>
    <row r="633" spans="2:14" ht="15.75">
      <c r="B633" s="1440"/>
      <c r="C633" s="1583" t="e">
        <f>VLOOKUP(D633,OP_LIST2,2,FALSE)</f>
        <v>#N/A</v>
      </c>
      <c r="D633" s="1446"/>
      <c r="E633" s="389"/>
      <c r="F633" s="1430"/>
      <c r="G633" s="1431"/>
      <c r="H633" s="1432"/>
      <c r="I633" s="1430"/>
      <c r="J633" s="1431"/>
      <c r="K633" s="1432"/>
      <c r="L633" s="1429"/>
      <c r="M633" s="7">
        <f>(IF($E752&lt;&gt;0,$M$2,IF($L752&lt;&gt;0,$M$2,"")))</f>
        <v>1</v>
      </c>
      <c r="N633" s="8"/>
    </row>
    <row r="634" spans="2:14" ht="15.75">
      <c r="B634" s="1654" t="s">
        <v>2010</v>
      </c>
      <c r="C634" s="1447">
        <f>VLOOKUP(D635,EBK_DEIN2,2,FALSE)</f>
        <v>3322</v>
      </c>
      <c r="D634" s="1446" t="s">
        <v>778</v>
      </c>
      <c r="E634" s="389"/>
      <c r="F634" s="1433"/>
      <c r="G634" s="1434"/>
      <c r="H634" s="1435"/>
      <c r="I634" s="1433"/>
      <c r="J634" s="1434"/>
      <c r="K634" s="1435"/>
      <c r="L634" s="1429"/>
      <c r="M634" s="7">
        <f>(IF($E752&lt;&gt;0,$M$2,IF($L752&lt;&gt;0,$M$2,"")))</f>
        <v>1</v>
      </c>
      <c r="N634" s="8"/>
    </row>
    <row r="635" spans="2:14" ht="15.75">
      <c r="B635" s="1439"/>
      <c r="C635" s="1572">
        <f>+C634</f>
        <v>3322</v>
      </c>
      <c r="D635" s="1441" t="s">
        <v>1946</v>
      </c>
      <c r="E635" s="389"/>
      <c r="F635" s="1433"/>
      <c r="G635" s="1434"/>
      <c r="H635" s="1435"/>
      <c r="I635" s="1433"/>
      <c r="J635" s="1434"/>
      <c r="K635" s="1435"/>
      <c r="L635" s="1429"/>
      <c r="M635" s="7">
        <f>(IF($E752&lt;&gt;0,$M$2,IF($L752&lt;&gt;0,$M$2,"")))</f>
        <v>1</v>
      </c>
      <c r="N635" s="8"/>
    </row>
    <row r="636" spans="2:14" ht="15.75">
      <c r="B636" s="1444"/>
      <c r="C636" s="1442"/>
      <c r="D636" s="1445" t="s">
        <v>701</v>
      </c>
      <c r="E636" s="389"/>
      <c r="F636" s="1436"/>
      <c r="G636" s="1437"/>
      <c r="H636" s="1438"/>
      <c r="I636" s="1436"/>
      <c r="J636" s="1437"/>
      <c r="K636" s="1438"/>
      <c r="L636" s="1429"/>
      <c r="M636" s="7">
        <f>(IF($E752&lt;&gt;0,$M$2,IF($L752&lt;&gt;0,$M$2,"")))</f>
        <v>1</v>
      </c>
      <c r="N636" s="8"/>
    </row>
    <row r="637" spans="2:14" ht="15.75">
      <c r="B637" s="272">
        <v>100</v>
      </c>
      <c r="C637" s="1806" t="s">
        <v>730</v>
      </c>
      <c r="D637" s="1807"/>
      <c r="E637" s="273">
        <f>SUM(E638:E639)</f>
        <v>0</v>
      </c>
      <c r="F637" s="274">
        <f>SUM(F638:F639)</f>
        <v>0</v>
      </c>
      <c r="G637" s="275">
        <f>SUM(G638:G639)</f>
        <v>0</v>
      </c>
      <c r="H637" s="276">
        <f>SUM(H638:H639)</f>
        <v>0</v>
      </c>
      <c r="I637" s="274">
        <f>SUM(I638:I639)</f>
        <v>84574</v>
      </c>
      <c r="J637" s="275">
        <f>SUM(J638:J639)</f>
        <v>0</v>
      </c>
      <c r="K637" s="276">
        <f>SUM(K638:K639)</f>
        <v>0</v>
      </c>
      <c r="L637" s="273">
        <f>SUM(L638:L639)</f>
        <v>84574</v>
      </c>
      <c r="M637" s="12">
        <f>(IF($E637&lt;&gt;0,$M$2,IF($L637&lt;&gt;0,$M$2,"")))</f>
        <v>1</v>
      </c>
      <c r="N637" s="13"/>
    </row>
    <row r="638" spans="2:14" ht="15.75">
      <c r="B638" s="278"/>
      <c r="C638" s="279">
        <v>101</v>
      </c>
      <c r="D638" s="280" t="s">
        <v>731</v>
      </c>
      <c r="E638" s="281">
        <f>F638+G638+H638</f>
        <v>0</v>
      </c>
      <c r="F638" s="152"/>
      <c r="G638" s="153"/>
      <c r="H638" s="1407"/>
      <c r="I638" s="152">
        <v>84574</v>
      </c>
      <c r="J638" s="153"/>
      <c r="K638" s="1407"/>
      <c r="L638" s="281">
        <f>I638+J638+K638</f>
        <v>84574</v>
      </c>
      <c r="M638" s="12">
        <f>(IF($E638&lt;&gt;0,$M$2,IF($L638&lt;&gt;0,$M$2,"")))</f>
        <v>1</v>
      </c>
      <c r="N638" s="13"/>
    </row>
    <row r="639" spans="2:14" ht="15.75">
      <c r="B639" s="278"/>
      <c r="C639" s="285">
        <v>102</v>
      </c>
      <c r="D639" s="286" t="s">
        <v>732</v>
      </c>
      <c r="E639" s="287">
        <f>F639+G639+H639</f>
        <v>0</v>
      </c>
      <c r="F639" s="173"/>
      <c r="G639" s="174"/>
      <c r="H639" s="1410"/>
      <c r="I639" s="173"/>
      <c r="J639" s="174"/>
      <c r="K639" s="1410"/>
      <c r="L639" s="287">
        <f>I639+J639+K639</f>
        <v>0</v>
      </c>
      <c r="M639" s="12">
        <f>(IF($E639&lt;&gt;0,$M$2,IF($L639&lt;&gt;0,$M$2,"")))</f>
      </c>
      <c r="N639" s="13"/>
    </row>
    <row r="640" spans="2:14" ht="15.75">
      <c r="B640" s="272">
        <v>200</v>
      </c>
      <c r="C640" s="1802" t="s">
        <v>733</v>
      </c>
      <c r="D640" s="1803"/>
      <c r="E640" s="273">
        <f>SUM(E641:E645)</f>
        <v>0</v>
      </c>
      <c r="F640" s="274">
        <f>SUM(F641:F645)</f>
        <v>0</v>
      </c>
      <c r="G640" s="275">
        <f>SUM(G641:G645)</f>
        <v>0</v>
      </c>
      <c r="H640" s="276">
        <f>SUM(H641:H645)</f>
        <v>0</v>
      </c>
      <c r="I640" s="274">
        <f>SUM(I641:I645)</f>
        <v>771</v>
      </c>
      <c r="J640" s="275">
        <f>SUM(J641:J645)</f>
        <v>0</v>
      </c>
      <c r="K640" s="276">
        <f>SUM(K641:K645)</f>
        <v>0</v>
      </c>
      <c r="L640" s="273">
        <f>SUM(L641:L645)</f>
        <v>771</v>
      </c>
      <c r="M640" s="12">
        <f>(IF($E640&lt;&gt;0,$M$2,IF($L640&lt;&gt;0,$M$2,"")))</f>
        <v>1</v>
      </c>
      <c r="N640" s="13"/>
    </row>
    <row r="641" spans="2:14" ht="15.75">
      <c r="B641" s="291"/>
      <c r="C641" s="279">
        <v>201</v>
      </c>
      <c r="D641" s="280" t="s">
        <v>734</v>
      </c>
      <c r="E641" s="281">
        <f>F641+G641+H641</f>
        <v>0</v>
      </c>
      <c r="F641" s="152"/>
      <c r="G641" s="153"/>
      <c r="H641" s="1407"/>
      <c r="I641" s="152"/>
      <c r="J641" s="153"/>
      <c r="K641" s="1407"/>
      <c r="L641" s="281">
        <f>I641+J641+K641</f>
        <v>0</v>
      </c>
      <c r="M641" s="12">
        <f>(IF($E641&lt;&gt;0,$M$2,IF($L641&lt;&gt;0,$M$2,"")))</f>
      </c>
      <c r="N641" s="13"/>
    </row>
    <row r="642" spans="2:14" ht="15.75">
      <c r="B642" s="292"/>
      <c r="C642" s="293">
        <v>202</v>
      </c>
      <c r="D642" s="294" t="s">
        <v>735</v>
      </c>
      <c r="E642" s="295">
        <f>F642+G642+H642</f>
        <v>0</v>
      </c>
      <c r="F642" s="158"/>
      <c r="G642" s="159"/>
      <c r="H642" s="1409"/>
      <c r="I642" s="158">
        <v>364</v>
      </c>
      <c r="J642" s="159"/>
      <c r="K642" s="1409"/>
      <c r="L642" s="295">
        <f>I642+J642+K642</f>
        <v>364</v>
      </c>
      <c r="M642" s="12">
        <f>(IF($E642&lt;&gt;0,$M$2,IF($L642&lt;&gt;0,$M$2,"")))</f>
        <v>1</v>
      </c>
      <c r="N642" s="13"/>
    </row>
    <row r="643" spans="2:14" ht="15.75">
      <c r="B643" s="299"/>
      <c r="C643" s="293">
        <v>205</v>
      </c>
      <c r="D643" s="294" t="s">
        <v>586</v>
      </c>
      <c r="E643" s="295">
        <f>F643+G643+H643</f>
        <v>0</v>
      </c>
      <c r="F643" s="158"/>
      <c r="G643" s="159"/>
      <c r="H643" s="1409"/>
      <c r="I643" s="158"/>
      <c r="J643" s="159"/>
      <c r="K643" s="1409"/>
      <c r="L643" s="295">
        <f>I643+J643+K643</f>
        <v>0</v>
      </c>
      <c r="M643" s="12">
        <f>(IF($E643&lt;&gt;0,$M$2,IF($L643&lt;&gt;0,$M$2,"")))</f>
      </c>
      <c r="N643" s="13"/>
    </row>
    <row r="644" spans="2:14" ht="15.75">
      <c r="B644" s="299"/>
      <c r="C644" s="293">
        <v>208</v>
      </c>
      <c r="D644" s="300" t="s">
        <v>587</v>
      </c>
      <c r="E644" s="295">
        <f>F644+G644+H644</f>
        <v>0</v>
      </c>
      <c r="F644" s="158"/>
      <c r="G644" s="159"/>
      <c r="H644" s="1409"/>
      <c r="I644" s="158"/>
      <c r="J644" s="159"/>
      <c r="K644" s="1409"/>
      <c r="L644" s="295">
        <f>I644+J644+K644</f>
        <v>0</v>
      </c>
      <c r="M644" s="12">
        <f>(IF($E644&lt;&gt;0,$M$2,IF($L644&lt;&gt;0,$M$2,"")))</f>
      </c>
      <c r="N644" s="13"/>
    </row>
    <row r="645" spans="2:14" ht="15.75">
      <c r="B645" s="291"/>
      <c r="C645" s="285">
        <v>209</v>
      </c>
      <c r="D645" s="301" t="s">
        <v>588</v>
      </c>
      <c r="E645" s="287">
        <f>F645+G645+H645</f>
        <v>0</v>
      </c>
      <c r="F645" s="173"/>
      <c r="G645" s="174"/>
      <c r="H645" s="1410"/>
      <c r="I645" s="173">
        <v>407</v>
      </c>
      <c r="J645" s="174"/>
      <c r="K645" s="1410"/>
      <c r="L645" s="287">
        <f>I645+J645+K645</f>
        <v>407</v>
      </c>
      <c r="M645" s="12">
        <f>(IF($E645&lt;&gt;0,$M$2,IF($L645&lt;&gt;0,$M$2,"")))</f>
        <v>1</v>
      </c>
      <c r="N645" s="13"/>
    </row>
    <row r="646" spans="2:14" ht="15.75">
      <c r="B646" s="272">
        <v>500</v>
      </c>
      <c r="C646" s="1804" t="s">
        <v>189</v>
      </c>
      <c r="D646" s="1805"/>
      <c r="E646" s="273">
        <f>SUM(E647:E653)</f>
        <v>0</v>
      </c>
      <c r="F646" s="274">
        <f>SUM(F647:F653)</f>
        <v>0</v>
      </c>
      <c r="G646" s="275">
        <f>SUM(G647:G653)</f>
        <v>0</v>
      </c>
      <c r="H646" s="276">
        <f>SUM(H647:H653)</f>
        <v>0</v>
      </c>
      <c r="I646" s="274">
        <f>SUM(I647:I653)</f>
        <v>21498</v>
      </c>
      <c r="J646" s="275">
        <f>SUM(J647:J653)</f>
        <v>0</v>
      </c>
      <c r="K646" s="276">
        <f>SUM(K647:K653)</f>
        <v>0</v>
      </c>
      <c r="L646" s="273">
        <f>SUM(L647:L653)</f>
        <v>21498</v>
      </c>
      <c r="M646" s="12">
        <f>(IF($E646&lt;&gt;0,$M$2,IF($L646&lt;&gt;0,$M$2,"")))</f>
        <v>1</v>
      </c>
      <c r="N646" s="13"/>
    </row>
    <row r="647" spans="2:14" ht="15.75">
      <c r="B647" s="291"/>
      <c r="C647" s="302">
        <v>551</v>
      </c>
      <c r="D647" s="303" t="s">
        <v>190</v>
      </c>
      <c r="E647" s="281">
        <f>F647+G647+H647</f>
        <v>0</v>
      </c>
      <c r="F647" s="152"/>
      <c r="G647" s="153"/>
      <c r="H647" s="1407"/>
      <c r="I647" s="152">
        <v>11136</v>
      </c>
      <c r="J647" s="153"/>
      <c r="K647" s="1407"/>
      <c r="L647" s="281">
        <f>I647+J647+K647</f>
        <v>11136</v>
      </c>
      <c r="M647" s="12">
        <f>(IF($E647&lt;&gt;0,$M$2,IF($L647&lt;&gt;0,$M$2,"")))</f>
        <v>1</v>
      </c>
      <c r="N647" s="13"/>
    </row>
    <row r="648" spans="2:14" ht="15.75">
      <c r="B648" s="291"/>
      <c r="C648" s="304">
        <v>552</v>
      </c>
      <c r="D648" s="305" t="s">
        <v>895</v>
      </c>
      <c r="E648" s="295">
        <f>F648+G648+H648</f>
        <v>0</v>
      </c>
      <c r="F648" s="158"/>
      <c r="G648" s="159"/>
      <c r="H648" s="1409"/>
      <c r="I648" s="158">
        <v>3555</v>
      </c>
      <c r="J648" s="159"/>
      <c r="K648" s="1409"/>
      <c r="L648" s="295">
        <f>I648+J648+K648</f>
        <v>3555</v>
      </c>
      <c r="M648" s="12">
        <f>(IF($E648&lt;&gt;0,$M$2,IF($L648&lt;&gt;0,$M$2,"")))</f>
        <v>1</v>
      </c>
      <c r="N648" s="13"/>
    </row>
    <row r="649" spans="2:14" ht="15.75">
      <c r="B649" s="306"/>
      <c r="C649" s="304">
        <v>558</v>
      </c>
      <c r="D649" s="307" t="s">
        <v>857</v>
      </c>
      <c r="E649" s="295">
        <f>F649+G649+H649</f>
        <v>0</v>
      </c>
      <c r="F649" s="484">
        <v>0</v>
      </c>
      <c r="G649" s="485">
        <v>0</v>
      </c>
      <c r="H649" s="160">
        <v>0</v>
      </c>
      <c r="I649" s="484">
        <v>0</v>
      </c>
      <c r="J649" s="485">
        <v>0</v>
      </c>
      <c r="K649" s="160">
        <v>0</v>
      </c>
      <c r="L649" s="295">
        <f>I649+J649+K649</f>
        <v>0</v>
      </c>
      <c r="M649" s="12">
        <f>(IF($E649&lt;&gt;0,$M$2,IF($L649&lt;&gt;0,$M$2,"")))</f>
      </c>
      <c r="N649" s="13"/>
    </row>
    <row r="650" spans="2:14" ht="15.75">
      <c r="B650" s="306"/>
      <c r="C650" s="304">
        <v>560</v>
      </c>
      <c r="D650" s="307" t="s">
        <v>191</v>
      </c>
      <c r="E650" s="295">
        <f>F650+G650+H650</f>
        <v>0</v>
      </c>
      <c r="F650" s="158"/>
      <c r="G650" s="159"/>
      <c r="H650" s="1409"/>
      <c r="I650" s="158">
        <v>4533</v>
      </c>
      <c r="J650" s="159"/>
      <c r="K650" s="1409"/>
      <c r="L650" s="295">
        <f>I650+J650+K650</f>
        <v>4533</v>
      </c>
      <c r="M650" s="12">
        <f>(IF($E650&lt;&gt;0,$M$2,IF($L650&lt;&gt;0,$M$2,"")))</f>
        <v>1</v>
      </c>
      <c r="N650" s="13"/>
    </row>
    <row r="651" spans="2:14" ht="15.75">
      <c r="B651" s="306"/>
      <c r="C651" s="304">
        <v>580</v>
      </c>
      <c r="D651" s="305" t="s">
        <v>192</v>
      </c>
      <c r="E651" s="295">
        <f>F651+G651+H651</f>
        <v>0</v>
      </c>
      <c r="F651" s="158"/>
      <c r="G651" s="159"/>
      <c r="H651" s="1409"/>
      <c r="I651" s="158">
        <v>2274</v>
      </c>
      <c r="J651" s="159"/>
      <c r="K651" s="1409"/>
      <c r="L651" s="295">
        <f>I651+J651+K651</f>
        <v>2274</v>
      </c>
      <c r="M651" s="12">
        <f>(IF($E651&lt;&gt;0,$M$2,IF($L651&lt;&gt;0,$M$2,"")))</f>
        <v>1</v>
      </c>
      <c r="N651" s="13"/>
    </row>
    <row r="652" spans="2:14" ht="15.75">
      <c r="B652" s="291"/>
      <c r="C652" s="304">
        <v>588</v>
      </c>
      <c r="D652" s="305" t="s">
        <v>859</v>
      </c>
      <c r="E652" s="295">
        <f>F652+G652+H652</f>
        <v>0</v>
      </c>
      <c r="F652" s="484">
        <v>0</v>
      </c>
      <c r="G652" s="485">
        <v>0</v>
      </c>
      <c r="H652" s="160">
        <v>0</v>
      </c>
      <c r="I652" s="484">
        <v>0</v>
      </c>
      <c r="J652" s="485">
        <v>0</v>
      </c>
      <c r="K652" s="160">
        <v>0</v>
      </c>
      <c r="L652" s="295">
        <f>I652+J652+K652</f>
        <v>0</v>
      </c>
      <c r="M652" s="12">
        <f>(IF($E652&lt;&gt;0,$M$2,IF($L652&lt;&gt;0,$M$2,"")))</f>
      </c>
      <c r="N652" s="13"/>
    </row>
    <row r="653" spans="2:14" ht="15.75">
      <c r="B653" s="291"/>
      <c r="C653" s="308">
        <v>590</v>
      </c>
      <c r="D653" s="309" t="s">
        <v>193</v>
      </c>
      <c r="E653" s="287">
        <f>F653+G653+H653</f>
        <v>0</v>
      </c>
      <c r="F653" s="173"/>
      <c r="G653" s="174"/>
      <c r="H653" s="1410"/>
      <c r="I653" s="173"/>
      <c r="J653" s="174"/>
      <c r="K653" s="1410"/>
      <c r="L653" s="287">
        <f>I653+J653+K653</f>
        <v>0</v>
      </c>
      <c r="M653" s="12">
        <f>(IF($E653&lt;&gt;0,$M$2,IF($L653&lt;&gt;0,$M$2,"")))</f>
      </c>
      <c r="N653" s="13"/>
    </row>
    <row r="654" spans="2:14" ht="15.75">
      <c r="B654" s="272">
        <v>800</v>
      </c>
      <c r="C654" s="1800" t="s">
        <v>194</v>
      </c>
      <c r="D654" s="1801"/>
      <c r="E654" s="310">
        <f>F654+G654+H654</f>
        <v>0</v>
      </c>
      <c r="F654" s="1411"/>
      <c r="G654" s="1412"/>
      <c r="H654" s="1413"/>
      <c r="I654" s="1411"/>
      <c r="J654" s="1412"/>
      <c r="K654" s="1413"/>
      <c r="L654" s="310">
        <f>I654+J654+K654</f>
        <v>0</v>
      </c>
      <c r="M654" s="12">
        <f>(IF($E654&lt;&gt;0,$M$2,IF($L654&lt;&gt;0,$M$2,"")))</f>
      </c>
      <c r="N654" s="13"/>
    </row>
    <row r="655" spans="2:14" ht="15.75">
      <c r="B655" s="272">
        <v>1000</v>
      </c>
      <c r="C655" s="1802" t="s">
        <v>195</v>
      </c>
      <c r="D655" s="1803"/>
      <c r="E655" s="310">
        <f>SUM(E656:E672)</f>
        <v>0</v>
      </c>
      <c r="F655" s="274">
        <f>SUM(F656:F672)</f>
        <v>0</v>
      </c>
      <c r="G655" s="275">
        <f>SUM(G656:G672)</f>
        <v>0</v>
      </c>
      <c r="H655" s="276">
        <f>SUM(H656:H672)</f>
        <v>0</v>
      </c>
      <c r="I655" s="274">
        <f>SUM(I656:I672)</f>
        <v>36947</v>
      </c>
      <c r="J655" s="275">
        <f>SUM(J656:J672)</f>
        <v>0</v>
      </c>
      <c r="K655" s="276">
        <f>SUM(K656:K672)</f>
        <v>0</v>
      </c>
      <c r="L655" s="310">
        <f>SUM(L656:L672)</f>
        <v>36947</v>
      </c>
      <c r="M655" s="12">
        <f>(IF($E655&lt;&gt;0,$M$2,IF($L655&lt;&gt;0,$M$2,"")))</f>
        <v>1</v>
      </c>
      <c r="N655" s="13"/>
    </row>
    <row r="656" spans="2:14" ht="15.75">
      <c r="B656" s="292"/>
      <c r="C656" s="279">
        <v>1011</v>
      </c>
      <c r="D656" s="311" t="s">
        <v>196</v>
      </c>
      <c r="E656" s="281">
        <f>F656+G656+H656</f>
        <v>0</v>
      </c>
      <c r="F656" s="152"/>
      <c r="G656" s="153"/>
      <c r="H656" s="1407"/>
      <c r="I656" s="152">
        <v>1516</v>
      </c>
      <c r="J656" s="153"/>
      <c r="K656" s="1407"/>
      <c r="L656" s="281">
        <f>I656+J656+K656</f>
        <v>1516</v>
      </c>
      <c r="M656" s="12">
        <f>(IF($E656&lt;&gt;0,$M$2,IF($L656&lt;&gt;0,$M$2,"")))</f>
        <v>1</v>
      </c>
      <c r="N656" s="13"/>
    </row>
    <row r="657" spans="2:14" ht="15.75">
      <c r="B657" s="292"/>
      <c r="C657" s="293">
        <v>1012</v>
      </c>
      <c r="D657" s="294" t="s">
        <v>197</v>
      </c>
      <c r="E657" s="295">
        <f>F657+G657+H657</f>
        <v>0</v>
      </c>
      <c r="F657" s="158"/>
      <c r="G657" s="159"/>
      <c r="H657" s="1409"/>
      <c r="I657" s="158"/>
      <c r="J657" s="159"/>
      <c r="K657" s="1409"/>
      <c r="L657" s="295">
        <f>I657+J657+K657</f>
        <v>0</v>
      </c>
      <c r="M657" s="12">
        <f>(IF($E657&lt;&gt;0,$M$2,IF($L657&lt;&gt;0,$M$2,"")))</f>
      </c>
      <c r="N657" s="13"/>
    </row>
    <row r="658" spans="2:14" ht="15.75">
      <c r="B658" s="292"/>
      <c r="C658" s="293">
        <v>1013</v>
      </c>
      <c r="D658" s="294" t="s">
        <v>198</v>
      </c>
      <c r="E658" s="295">
        <f>F658+G658+H658</f>
        <v>0</v>
      </c>
      <c r="F658" s="158"/>
      <c r="G658" s="159"/>
      <c r="H658" s="1409"/>
      <c r="I658" s="158"/>
      <c r="J658" s="159"/>
      <c r="K658" s="1409"/>
      <c r="L658" s="295">
        <f>I658+J658+K658</f>
        <v>0</v>
      </c>
      <c r="M658" s="12">
        <f>(IF($E658&lt;&gt;0,$M$2,IF($L658&lt;&gt;0,$M$2,"")))</f>
      </c>
      <c r="N658" s="13"/>
    </row>
    <row r="659" spans="2:14" ht="15.75">
      <c r="B659" s="292"/>
      <c r="C659" s="293">
        <v>1014</v>
      </c>
      <c r="D659" s="294" t="s">
        <v>199</v>
      </c>
      <c r="E659" s="295">
        <f>F659+G659+H659</f>
        <v>0</v>
      </c>
      <c r="F659" s="158"/>
      <c r="G659" s="159"/>
      <c r="H659" s="1409"/>
      <c r="I659" s="158"/>
      <c r="J659" s="159"/>
      <c r="K659" s="1409"/>
      <c r="L659" s="295">
        <f>I659+J659+K659</f>
        <v>0</v>
      </c>
      <c r="M659" s="12">
        <f>(IF($E659&lt;&gt;0,$M$2,IF($L659&lt;&gt;0,$M$2,"")))</f>
      </c>
      <c r="N659" s="13"/>
    </row>
    <row r="660" spans="2:14" ht="15.75">
      <c r="B660" s="292"/>
      <c r="C660" s="293">
        <v>1015</v>
      </c>
      <c r="D660" s="294" t="s">
        <v>200</v>
      </c>
      <c r="E660" s="295">
        <f>F660+G660+H660</f>
        <v>0</v>
      </c>
      <c r="F660" s="158"/>
      <c r="G660" s="159"/>
      <c r="H660" s="1409"/>
      <c r="I660" s="158">
        <v>4903</v>
      </c>
      <c r="J660" s="159"/>
      <c r="K660" s="1409"/>
      <c r="L660" s="295">
        <f>I660+J660+K660</f>
        <v>4903</v>
      </c>
      <c r="M660" s="12">
        <f>(IF($E660&lt;&gt;0,$M$2,IF($L660&lt;&gt;0,$M$2,"")))</f>
        <v>1</v>
      </c>
      <c r="N660" s="13"/>
    </row>
    <row r="661" spans="2:14" ht="15.75">
      <c r="B661" s="292"/>
      <c r="C661" s="312">
        <v>1016</v>
      </c>
      <c r="D661" s="313" t="s">
        <v>201</v>
      </c>
      <c r="E661" s="314">
        <f>F661+G661+H661</f>
        <v>0</v>
      </c>
      <c r="F661" s="164"/>
      <c r="G661" s="165"/>
      <c r="H661" s="1408"/>
      <c r="I661" s="164">
        <v>28469</v>
      </c>
      <c r="J661" s="165"/>
      <c r="K661" s="1408"/>
      <c r="L661" s="314">
        <f>I661+J661+K661</f>
        <v>28469</v>
      </c>
      <c r="M661" s="12">
        <f>(IF($E661&lt;&gt;0,$M$2,IF($L661&lt;&gt;0,$M$2,"")))</f>
        <v>1</v>
      </c>
      <c r="N661" s="13"/>
    </row>
    <row r="662" spans="2:14" ht="15.75">
      <c r="B662" s="278"/>
      <c r="C662" s="318">
        <v>1020</v>
      </c>
      <c r="D662" s="319" t="s">
        <v>202</v>
      </c>
      <c r="E662" s="320">
        <f>F662+G662+H662</f>
        <v>0</v>
      </c>
      <c r="F662" s="450"/>
      <c r="G662" s="451"/>
      <c r="H662" s="1417"/>
      <c r="I662" s="450">
        <v>2059</v>
      </c>
      <c r="J662" s="451"/>
      <c r="K662" s="1417"/>
      <c r="L662" s="320">
        <f>I662+J662+K662</f>
        <v>2059</v>
      </c>
      <c r="M662" s="12">
        <f>(IF($E662&lt;&gt;0,$M$2,IF($L662&lt;&gt;0,$M$2,"")))</f>
        <v>1</v>
      </c>
      <c r="N662" s="13"/>
    </row>
    <row r="663" spans="2:14" ht="15.75">
      <c r="B663" s="292"/>
      <c r="C663" s="324">
        <v>1030</v>
      </c>
      <c r="D663" s="325" t="s">
        <v>203</v>
      </c>
      <c r="E663" s="326">
        <f>F663+G663+H663</f>
        <v>0</v>
      </c>
      <c r="F663" s="445"/>
      <c r="G663" s="446"/>
      <c r="H663" s="1414"/>
      <c r="I663" s="445"/>
      <c r="J663" s="446"/>
      <c r="K663" s="1414"/>
      <c r="L663" s="326">
        <f>I663+J663+K663</f>
        <v>0</v>
      </c>
      <c r="M663" s="12">
        <f>(IF($E663&lt;&gt;0,$M$2,IF($L663&lt;&gt;0,$M$2,"")))</f>
      </c>
      <c r="N663" s="13"/>
    </row>
    <row r="664" spans="2:14" ht="15.75">
      <c r="B664" s="292"/>
      <c r="C664" s="318">
        <v>1051</v>
      </c>
      <c r="D664" s="331" t="s">
        <v>204</v>
      </c>
      <c r="E664" s="320">
        <f>F664+G664+H664</f>
        <v>0</v>
      </c>
      <c r="F664" s="450"/>
      <c r="G664" s="451"/>
      <c r="H664" s="1417"/>
      <c r="I664" s="450"/>
      <c r="J664" s="451"/>
      <c r="K664" s="1417"/>
      <c r="L664" s="320">
        <f>I664+J664+K664</f>
        <v>0</v>
      </c>
      <c r="M664" s="12">
        <f>(IF($E664&lt;&gt;0,$M$2,IF($L664&lt;&gt;0,$M$2,"")))</f>
      </c>
      <c r="N664" s="13"/>
    </row>
    <row r="665" spans="2:14" ht="15.75">
      <c r="B665" s="292"/>
      <c r="C665" s="293">
        <v>1052</v>
      </c>
      <c r="D665" s="294" t="s">
        <v>205</v>
      </c>
      <c r="E665" s="295">
        <f>F665+G665+H665</f>
        <v>0</v>
      </c>
      <c r="F665" s="158"/>
      <c r="G665" s="159"/>
      <c r="H665" s="1409"/>
      <c r="I665" s="158"/>
      <c r="J665" s="159"/>
      <c r="K665" s="1409"/>
      <c r="L665" s="295">
        <f>I665+J665+K665</f>
        <v>0</v>
      </c>
      <c r="M665" s="12">
        <f>(IF($E665&lt;&gt;0,$M$2,IF($L665&lt;&gt;0,$M$2,"")))</f>
      </c>
      <c r="N665" s="13"/>
    </row>
    <row r="666" spans="2:14" ht="15.75">
      <c r="B666" s="292"/>
      <c r="C666" s="324">
        <v>1053</v>
      </c>
      <c r="D666" s="325" t="s">
        <v>860</v>
      </c>
      <c r="E666" s="326">
        <f>F666+G666+H666</f>
        <v>0</v>
      </c>
      <c r="F666" s="445"/>
      <c r="G666" s="446"/>
      <c r="H666" s="1414"/>
      <c r="I666" s="445"/>
      <c r="J666" s="446"/>
      <c r="K666" s="1414"/>
      <c r="L666" s="326">
        <f>I666+J666+K666</f>
        <v>0</v>
      </c>
      <c r="M666" s="12">
        <f>(IF($E666&lt;&gt;0,$M$2,IF($L666&lt;&gt;0,$M$2,"")))</f>
      </c>
      <c r="N666" s="13"/>
    </row>
    <row r="667" spans="2:14" ht="15.75">
      <c r="B667" s="292"/>
      <c r="C667" s="318">
        <v>1062</v>
      </c>
      <c r="D667" s="319" t="s">
        <v>206</v>
      </c>
      <c r="E667" s="320">
        <f>F667+G667+H667</f>
        <v>0</v>
      </c>
      <c r="F667" s="450"/>
      <c r="G667" s="451"/>
      <c r="H667" s="1417"/>
      <c r="I667" s="450"/>
      <c r="J667" s="451"/>
      <c r="K667" s="1417"/>
      <c r="L667" s="320">
        <f>I667+J667+K667</f>
        <v>0</v>
      </c>
      <c r="M667" s="12">
        <f>(IF($E667&lt;&gt;0,$M$2,IF($L667&lt;&gt;0,$M$2,"")))</f>
      </c>
      <c r="N667" s="13"/>
    </row>
    <row r="668" spans="2:14" ht="15.75">
      <c r="B668" s="292"/>
      <c r="C668" s="324">
        <v>1063</v>
      </c>
      <c r="D668" s="332" t="s">
        <v>787</v>
      </c>
      <c r="E668" s="326">
        <f>F668+G668+H668</f>
        <v>0</v>
      </c>
      <c r="F668" s="445"/>
      <c r="G668" s="446"/>
      <c r="H668" s="1414"/>
      <c r="I668" s="445"/>
      <c r="J668" s="446"/>
      <c r="K668" s="1414"/>
      <c r="L668" s="326">
        <f>I668+J668+K668</f>
        <v>0</v>
      </c>
      <c r="M668" s="12">
        <f>(IF($E668&lt;&gt;0,$M$2,IF($L668&lt;&gt;0,$M$2,"")))</f>
      </c>
      <c r="N668" s="13"/>
    </row>
    <row r="669" spans="2:14" ht="15.75">
      <c r="B669" s="292"/>
      <c r="C669" s="333">
        <v>1069</v>
      </c>
      <c r="D669" s="334" t="s">
        <v>207</v>
      </c>
      <c r="E669" s="335">
        <f>F669+G669+H669</f>
        <v>0</v>
      </c>
      <c r="F669" s="589"/>
      <c r="G669" s="590"/>
      <c r="H669" s="1416"/>
      <c r="I669" s="589"/>
      <c r="J669" s="590"/>
      <c r="K669" s="1416"/>
      <c r="L669" s="335">
        <f>I669+J669+K669</f>
        <v>0</v>
      </c>
      <c r="M669" s="12">
        <f>(IF($E669&lt;&gt;0,$M$2,IF($L669&lt;&gt;0,$M$2,"")))</f>
      </c>
      <c r="N669" s="13"/>
    </row>
    <row r="670" spans="2:14" ht="15.75">
      <c r="B670" s="278"/>
      <c r="C670" s="318">
        <v>1091</v>
      </c>
      <c r="D670" s="331" t="s">
        <v>896</v>
      </c>
      <c r="E670" s="320">
        <f>F670+G670+H670</f>
        <v>0</v>
      </c>
      <c r="F670" s="450"/>
      <c r="G670" s="451"/>
      <c r="H670" s="1417"/>
      <c r="I670" s="450"/>
      <c r="J670" s="451"/>
      <c r="K670" s="1417"/>
      <c r="L670" s="320">
        <f>I670+J670+K670</f>
        <v>0</v>
      </c>
      <c r="M670" s="12">
        <f>(IF($E670&lt;&gt;0,$M$2,IF($L670&lt;&gt;0,$M$2,"")))</f>
      </c>
      <c r="N670" s="13"/>
    </row>
    <row r="671" spans="2:14" ht="15.75">
      <c r="B671" s="292"/>
      <c r="C671" s="293">
        <v>1092</v>
      </c>
      <c r="D671" s="294" t="s">
        <v>299</v>
      </c>
      <c r="E671" s="295">
        <f>F671+G671+H671</f>
        <v>0</v>
      </c>
      <c r="F671" s="158"/>
      <c r="G671" s="159"/>
      <c r="H671" s="1409"/>
      <c r="I671" s="158"/>
      <c r="J671" s="159"/>
      <c r="K671" s="1409"/>
      <c r="L671" s="295">
        <f>I671+J671+K671</f>
        <v>0</v>
      </c>
      <c r="M671" s="12">
        <f>(IF($E671&lt;&gt;0,$M$2,IF($L671&lt;&gt;0,$M$2,"")))</f>
      </c>
      <c r="N671" s="13"/>
    </row>
    <row r="672" spans="2:14" ht="15.75">
      <c r="B672" s="292"/>
      <c r="C672" s="285">
        <v>1098</v>
      </c>
      <c r="D672" s="339" t="s">
        <v>208</v>
      </c>
      <c r="E672" s="287">
        <f>F672+G672+H672</f>
        <v>0</v>
      </c>
      <c r="F672" s="173"/>
      <c r="G672" s="174"/>
      <c r="H672" s="1410"/>
      <c r="I672" s="173"/>
      <c r="J672" s="174"/>
      <c r="K672" s="1410"/>
      <c r="L672" s="287">
        <f>I672+J672+K672</f>
        <v>0</v>
      </c>
      <c r="M672" s="12">
        <f>(IF($E672&lt;&gt;0,$M$2,IF($L672&lt;&gt;0,$M$2,"")))</f>
      </c>
      <c r="N672" s="13"/>
    </row>
    <row r="673" spans="2:14" ht="15.75">
      <c r="B673" s="272">
        <v>1900</v>
      </c>
      <c r="C673" s="1796" t="s">
        <v>266</v>
      </c>
      <c r="D673" s="1797"/>
      <c r="E673" s="310">
        <f>SUM(E674:E676)</f>
        <v>0</v>
      </c>
      <c r="F673" s="274">
        <f>SUM(F674:F676)</f>
        <v>0</v>
      </c>
      <c r="G673" s="275">
        <f>SUM(G674:G676)</f>
        <v>0</v>
      </c>
      <c r="H673" s="276">
        <f>SUM(H674:H676)</f>
        <v>0</v>
      </c>
      <c r="I673" s="274">
        <f>SUM(I674:I676)</f>
        <v>569</v>
      </c>
      <c r="J673" s="275">
        <f>SUM(J674:J676)</f>
        <v>0</v>
      </c>
      <c r="K673" s="276">
        <f>SUM(K674:K676)</f>
        <v>0</v>
      </c>
      <c r="L673" s="310">
        <f>SUM(L674:L676)</f>
        <v>569</v>
      </c>
      <c r="M673" s="12">
        <f>(IF($E673&lt;&gt;0,$M$2,IF($L673&lt;&gt;0,$M$2,"")))</f>
        <v>1</v>
      </c>
      <c r="N673" s="13"/>
    </row>
    <row r="674" spans="2:14" ht="15.75">
      <c r="B674" s="292"/>
      <c r="C674" s="279">
        <v>1901</v>
      </c>
      <c r="D674" s="340" t="s">
        <v>897</v>
      </c>
      <c r="E674" s="281">
        <f>F674+G674+H674</f>
        <v>0</v>
      </c>
      <c r="F674" s="152"/>
      <c r="G674" s="153"/>
      <c r="H674" s="1407"/>
      <c r="I674" s="152"/>
      <c r="J674" s="153"/>
      <c r="K674" s="1407"/>
      <c r="L674" s="281">
        <f>I674+J674+K674</f>
        <v>0</v>
      </c>
      <c r="M674" s="12">
        <f>(IF($E674&lt;&gt;0,$M$2,IF($L674&lt;&gt;0,$M$2,"")))</f>
      </c>
      <c r="N674" s="13"/>
    </row>
    <row r="675" spans="2:14" ht="15.75">
      <c r="B675" s="341"/>
      <c r="C675" s="293">
        <v>1981</v>
      </c>
      <c r="D675" s="342" t="s">
        <v>898</v>
      </c>
      <c r="E675" s="295">
        <f>F675+G675+H675</f>
        <v>0</v>
      </c>
      <c r="F675" s="158"/>
      <c r="G675" s="159"/>
      <c r="H675" s="1409"/>
      <c r="I675" s="158">
        <v>569</v>
      </c>
      <c r="J675" s="159"/>
      <c r="K675" s="1409"/>
      <c r="L675" s="295">
        <f>I675+J675+K675</f>
        <v>569</v>
      </c>
      <c r="M675" s="12">
        <f>(IF($E675&lt;&gt;0,$M$2,IF($L675&lt;&gt;0,$M$2,"")))</f>
        <v>1</v>
      </c>
      <c r="N675" s="13"/>
    </row>
    <row r="676" spans="2:14" ht="15.75">
      <c r="B676" s="292"/>
      <c r="C676" s="285">
        <v>1991</v>
      </c>
      <c r="D676" s="343" t="s">
        <v>899</v>
      </c>
      <c r="E676" s="287">
        <f>F676+G676+H676</f>
        <v>0</v>
      </c>
      <c r="F676" s="173"/>
      <c r="G676" s="174"/>
      <c r="H676" s="1410"/>
      <c r="I676" s="173"/>
      <c r="J676" s="174"/>
      <c r="K676" s="1410"/>
      <c r="L676" s="287">
        <f>I676+J676+K676</f>
        <v>0</v>
      </c>
      <c r="M676" s="12">
        <f>(IF($E676&lt;&gt;0,$M$2,IF($L676&lt;&gt;0,$M$2,"")))</f>
      </c>
      <c r="N676" s="13"/>
    </row>
    <row r="677" spans="2:14" ht="15.75">
      <c r="B677" s="272">
        <v>2100</v>
      </c>
      <c r="C677" s="1796" t="s">
        <v>708</v>
      </c>
      <c r="D677" s="1797"/>
      <c r="E677" s="310">
        <f>SUM(E678:E682)</f>
        <v>0</v>
      </c>
      <c r="F677" s="274">
        <f>SUM(F678:F682)</f>
        <v>0</v>
      </c>
      <c r="G677" s="275">
        <f>SUM(G678:G682)</f>
        <v>0</v>
      </c>
      <c r="H677" s="276">
        <f>SUM(H678:H682)</f>
        <v>0</v>
      </c>
      <c r="I677" s="274">
        <f>SUM(I678:I682)</f>
        <v>0</v>
      </c>
      <c r="J677" s="275">
        <f>SUM(J678:J682)</f>
        <v>0</v>
      </c>
      <c r="K677" s="276">
        <f>SUM(K678:K682)</f>
        <v>0</v>
      </c>
      <c r="L677" s="310">
        <f>SUM(L678:L682)</f>
        <v>0</v>
      </c>
      <c r="M677" s="12">
        <f>(IF($E677&lt;&gt;0,$M$2,IF($L677&lt;&gt;0,$M$2,"")))</f>
      </c>
      <c r="N677" s="13"/>
    </row>
    <row r="678" spans="2:14" ht="15.75">
      <c r="B678" s="292"/>
      <c r="C678" s="279">
        <v>2110</v>
      </c>
      <c r="D678" s="344" t="s">
        <v>209</v>
      </c>
      <c r="E678" s="281">
        <f>F678+G678+H678</f>
        <v>0</v>
      </c>
      <c r="F678" s="152"/>
      <c r="G678" s="153"/>
      <c r="H678" s="1407"/>
      <c r="I678" s="152"/>
      <c r="J678" s="153"/>
      <c r="K678" s="1407"/>
      <c r="L678" s="281">
        <f>I678+J678+K678</f>
        <v>0</v>
      </c>
      <c r="M678" s="12">
        <f>(IF($E678&lt;&gt;0,$M$2,IF($L678&lt;&gt;0,$M$2,"")))</f>
      </c>
      <c r="N678" s="13"/>
    </row>
    <row r="679" spans="2:14" ht="15.75">
      <c r="B679" s="341"/>
      <c r="C679" s="293">
        <v>2120</v>
      </c>
      <c r="D679" s="300" t="s">
        <v>210</v>
      </c>
      <c r="E679" s="295">
        <f>F679+G679+H679</f>
        <v>0</v>
      </c>
      <c r="F679" s="158"/>
      <c r="G679" s="159"/>
      <c r="H679" s="1409"/>
      <c r="I679" s="158"/>
      <c r="J679" s="159"/>
      <c r="K679" s="1409"/>
      <c r="L679" s="295">
        <f>I679+J679+K679</f>
        <v>0</v>
      </c>
      <c r="M679" s="12">
        <f>(IF($E679&lt;&gt;0,$M$2,IF($L679&lt;&gt;0,$M$2,"")))</f>
      </c>
      <c r="N679" s="13"/>
    </row>
    <row r="680" spans="2:14" ht="15.75">
      <c r="B680" s="341"/>
      <c r="C680" s="293">
        <v>2125</v>
      </c>
      <c r="D680" s="300" t="s">
        <v>211</v>
      </c>
      <c r="E680" s="295">
        <f>F680+G680+H680</f>
        <v>0</v>
      </c>
      <c r="F680" s="484">
        <v>0</v>
      </c>
      <c r="G680" s="485">
        <v>0</v>
      </c>
      <c r="H680" s="160">
        <v>0</v>
      </c>
      <c r="I680" s="484">
        <v>0</v>
      </c>
      <c r="J680" s="485">
        <v>0</v>
      </c>
      <c r="K680" s="160">
        <v>0</v>
      </c>
      <c r="L680" s="295">
        <f>I680+J680+K680</f>
        <v>0</v>
      </c>
      <c r="M680" s="12">
        <f>(IF($E680&lt;&gt;0,$M$2,IF($L680&lt;&gt;0,$M$2,"")))</f>
      </c>
      <c r="N680" s="13"/>
    </row>
    <row r="681" spans="2:14" ht="15.75">
      <c r="B681" s="291"/>
      <c r="C681" s="293">
        <v>2140</v>
      </c>
      <c r="D681" s="300" t="s">
        <v>212</v>
      </c>
      <c r="E681" s="295">
        <f>F681+G681+H681</f>
        <v>0</v>
      </c>
      <c r="F681" s="484">
        <v>0</v>
      </c>
      <c r="G681" s="485">
        <v>0</v>
      </c>
      <c r="H681" s="160">
        <v>0</v>
      </c>
      <c r="I681" s="484">
        <v>0</v>
      </c>
      <c r="J681" s="485">
        <v>0</v>
      </c>
      <c r="K681" s="160">
        <v>0</v>
      </c>
      <c r="L681" s="295">
        <f>I681+J681+K681</f>
        <v>0</v>
      </c>
      <c r="M681" s="12">
        <f>(IF($E681&lt;&gt;0,$M$2,IF($L681&lt;&gt;0,$M$2,"")))</f>
      </c>
      <c r="N681" s="13"/>
    </row>
    <row r="682" spans="2:14" ht="15.75">
      <c r="B682" s="292"/>
      <c r="C682" s="285">
        <v>2190</v>
      </c>
      <c r="D682" s="345" t="s">
        <v>213</v>
      </c>
      <c r="E682" s="287">
        <f>F682+G682+H682</f>
        <v>0</v>
      </c>
      <c r="F682" s="173"/>
      <c r="G682" s="174"/>
      <c r="H682" s="1410"/>
      <c r="I682" s="173"/>
      <c r="J682" s="174"/>
      <c r="K682" s="1410"/>
      <c r="L682" s="287">
        <f>I682+J682+K682</f>
        <v>0</v>
      </c>
      <c r="M682" s="12">
        <f>(IF($E682&lt;&gt;0,$M$2,IF($L682&lt;&gt;0,$M$2,"")))</f>
      </c>
      <c r="N682" s="13"/>
    </row>
    <row r="683" spans="2:14" ht="15.75">
      <c r="B683" s="272">
        <v>2200</v>
      </c>
      <c r="C683" s="1796" t="s">
        <v>214</v>
      </c>
      <c r="D683" s="1797"/>
      <c r="E683" s="310">
        <f>SUM(E684:E685)</f>
        <v>0</v>
      </c>
      <c r="F683" s="274">
        <f>SUM(F684:F685)</f>
        <v>0</v>
      </c>
      <c r="G683" s="275">
        <f>SUM(G684:G685)</f>
        <v>0</v>
      </c>
      <c r="H683" s="276">
        <f>SUM(H684:H685)</f>
        <v>0</v>
      </c>
      <c r="I683" s="274">
        <f>SUM(I684:I685)</f>
        <v>0</v>
      </c>
      <c r="J683" s="275">
        <f>SUM(J684:J685)</f>
        <v>0</v>
      </c>
      <c r="K683" s="276">
        <f>SUM(K684:K685)</f>
        <v>0</v>
      </c>
      <c r="L683" s="310">
        <f>SUM(L684:L685)</f>
        <v>0</v>
      </c>
      <c r="M683" s="12">
        <f>(IF($E683&lt;&gt;0,$M$2,IF($L683&lt;&gt;0,$M$2,"")))</f>
      </c>
      <c r="N683" s="13"/>
    </row>
    <row r="684" spans="2:14" ht="15.75">
      <c r="B684" s="292"/>
      <c r="C684" s="279">
        <v>2221</v>
      </c>
      <c r="D684" s="280" t="s">
        <v>300</v>
      </c>
      <c r="E684" s="281">
        <f>F684+G684+H684</f>
        <v>0</v>
      </c>
      <c r="F684" s="152"/>
      <c r="G684" s="153"/>
      <c r="H684" s="1407"/>
      <c r="I684" s="152"/>
      <c r="J684" s="153"/>
      <c r="K684" s="1407"/>
      <c r="L684" s="281">
        <f>I684+J684+K684</f>
        <v>0</v>
      </c>
      <c r="M684" s="12">
        <f>(IF($E684&lt;&gt;0,$M$2,IF($L684&lt;&gt;0,$M$2,"")))</f>
      </c>
      <c r="N684" s="13"/>
    </row>
    <row r="685" spans="2:14" ht="15.75">
      <c r="B685" s="292"/>
      <c r="C685" s="285">
        <v>2224</v>
      </c>
      <c r="D685" s="286" t="s">
        <v>215</v>
      </c>
      <c r="E685" s="287">
        <f>F685+G685+H685</f>
        <v>0</v>
      </c>
      <c r="F685" s="173"/>
      <c r="G685" s="174"/>
      <c r="H685" s="1410"/>
      <c r="I685" s="173"/>
      <c r="J685" s="174"/>
      <c r="K685" s="1410"/>
      <c r="L685" s="287">
        <f>I685+J685+K685</f>
        <v>0</v>
      </c>
      <c r="M685" s="12">
        <f>(IF($E685&lt;&gt;0,$M$2,IF($L685&lt;&gt;0,$M$2,"")))</f>
      </c>
      <c r="N685" s="13"/>
    </row>
    <row r="686" spans="2:14" ht="15.75">
      <c r="B686" s="272">
        <v>2500</v>
      </c>
      <c r="C686" s="1796" t="s">
        <v>216</v>
      </c>
      <c r="D686" s="1797"/>
      <c r="E686" s="310">
        <f>F686+G686+H686</f>
        <v>0</v>
      </c>
      <c r="F686" s="1411"/>
      <c r="G686" s="1412"/>
      <c r="H686" s="1413"/>
      <c r="I686" s="1411"/>
      <c r="J686" s="1412"/>
      <c r="K686" s="1413"/>
      <c r="L686" s="310">
        <f>I686+J686+K686</f>
        <v>0</v>
      </c>
      <c r="M686" s="12">
        <f>(IF($E686&lt;&gt;0,$M$2,IF($L686&lt;&gt;0,$M$2,"")))</f>
      </c>
      <c r="N686" s="13"/>
    </row>
    <row r="687" spans="2:14" ht="15.75">
      <c r="B687" s="272">
        <v>2600</v>
      </c>
      <c r="C687" s="1798" t="s">
        <v>217</v>
      </c>
      <c r="D687" s="1799"/>
      <c r="E687" s="310">
        <f>F687+G687+H687</f>
        <v>0</v>
      </c>
      <c r="F687" s="1411"/>
      <c r="G687" s="1412"/>
      <c r="H687" s="1413"/>
      <c r="I687" s="1411"/>
      <c r="J687" s="1412"/>
      <c r="K687" s="1413"/>
      <c r="L687" s="310">
        <f>I687+J687+K687</f>
        <v>0</v>
      </c>
      <c r="M687" s="12">
        <f>(IF($E687&lt;&gt;0,$M$2,IF($L687&lt;&gt;0,$M$2,"")))</f>
      </c>
      <c r="N687" s="13"/>
    </row>
    <row r="688" spans="2:14" ht="15.75">
      <c r="B688" s="272">
        <v>2700</v>
      </c>
      <c r="C688" s="1798" t="s">
        <v>218</v>
      </c>
      <c r="D688" s="1799"/>
      <c r="E688" s="310">
        <f>F688+G688+H688</f>
        <v>0</v>
      </c>
      <c r="F688" s="1411"/>
      <c r="G688" s="1412"/>
      <c r="H688" s="1413"/>
      <c r="I688" s="1411"/>
      <c r="J688" s="1412"/>
      <c r="K688" s="1413"/>
      <c r="L688" s="310">
        <f>I688+J688+K688</f>
        <v>0</v>
      </c>
      <c r="M688" s="12">
        <f>(IF($E688&lt;&gt;0,$M$2,IF($L688&lt;&gt;0,$M$2,"")))</f>
      </c>
      <c r="N688" s="13"/>
    </row>
    <row r="689" spans="2:14" ht="15.75">
      <c r="B689" s="272">
        <v>2800</v>
      </c>
      <c r="C689" s="1798" t="s">
        <v>1647</v>
      </c>
      <c r="D689" s="1799"/>
      <c r="E689" s="310">
        <f>F689+G689+H689</f>
        <v>0</v>
      </c>
      <c r="F689" s="1411"/>
      <c r="G689" s="1412"/>
      <c r="H689" s="1413"/>
      <c r="I689" s="1411"/>
      <c r="J689" s="1412"/>
      <c r="K689" s="1413"/>
      <c r="L689" s="310">
        <f>I689+J689+K689</f>
        <v>0</v>
      </c>
      <c r="M689" s="12">
        <f>(IF($E689&lt;&gt;0,$M$2,IF($L689&lt;&gt;0,$M$2,"")))</f>
      </c>
      <c r="N689" s="13"/>
    </row>
    <row r="690" spans="2:14" ht="15.75">
      <c r="B690" s="272">
        <v>2900</v>
      </c>
      <c r="C690" s="1796" t="s">
        <v>219</v>
      </c>
      <c r="D690" s="1797"/>
      <c r="E690" s="310">
        <f>SUM(E691:E698)</f>
        <v>0</v>
      </c>
      <c r="F690" s="274">
        <f>SUM(F691:F698)</f>
        <v>0</v>
      </c>
      <c r="G690" s="274">
        <f>SUM(G691:G698)</f>
        <v>0</v>
      </c>
      <c r="H690" s="274">
        <f>SUM(H691:H698)</f>
        <v>0</v>
      </c>
      <c r="I690" s="274">
        <f>SUM(I691:I698)</f>
        <v>0</v>
      </c>
      <c r="J690" s="274">
        <f>SUM(J691:J698)</f>
        <v>0</v>
      </c>
      <c r="K690" s="274">
        <f>SUM(K691:K698)</f>
        <v>0</v>
      </c>
      <c r="L690" s="274">
        <f>SUM(L691:L698)</f>
        <v>0</v>
      </c>
      <c r="M690" s="12">
        <f>(IF($E690&lt;&gt;0,$M$2,IF($L690&lt;&gt;0,$M$2,"")))</f>
      </c>
      <c r="N690" s="13"/>
    </row>
    <row r="691" spans="2:14" ht="15.75">
      <c r="B691" s="346"/>
      <c r="C691" s="279">
        <v>2910</v>
      </c>
      <c r="D691" s="347" t="s">
        <v>1939</v>
      </c>
      <c r="E691" s="281">
        <f>F691+G691+H691</f>
        <v>0</v>
      </c>
      <c r="F691" s="152"/>
      <c r="G691" s="153"/>
      <c r="H691" s="1407"/>
      <c r="I691" s="152"/>
      <c r="J691" s="153"/>
      <c r="K691" s="1407"/>
      <c r="L691" s="281">
        <f>I691+J691+K691</f>
        <v>0</v>
      </c>
      <c r="M691" s="12">
        <f>(IF($E691&lt;&gt;0,$M$2,IF($L691&lt;&gt;0,$M$2,"")))</f>
      </c>
      <c r="N691" s="13"/>
    </row>
    <row r="692" spans="2:14" ht="15.75">
      <c r="B692" s="346"/>
      <c r="C692" s="279">
        <v>2920</v>
      </c>
      <c r="D692" s="347" t="s">
        <v>220</v>
      </c>
      <c r="E692" s="281">
        <f>F692+G692+H692</f>
        <v>0</v>
      </c>
      <c r="F692" s="152"/>
      <c r="G692" s="153"/>
      <c r="H692" s="1407"/>
      <c r="I692" s="152"/>
      <c r="J692" s="153"/>
      <c r="K692" s="1407"/>
      <c r="L692" s="281">
        <f>I692+J692+K692</f>
        <v>0</v>
      </c>
      <c r="M692" s="12">
        <f>(IF($E692&lt;&gt;0,$M$2,IF($L692&lt;&gt;0,$M$2,"")))</f>
      </c>
      <c r="N692" s="13"/>
    </row>
    <row r="693" spans="2:14" ht="15.75">
      <c r="B693" s="346"/>
      <c r="C693" s="324">
        <v>2969</v>
      </c>
      <c r="D693" s="348" t="s">
        <v>221</v>
      </c>
      <c r="E693" s="326">
        <f>F693+G693+H693</f>
        <v>0</v>
      </c>
      <c r="F693" s="445"/>
      <c r="G693" s="446"/>
      <c r="H693" s="1414"/>
      <c r="I693" s="445"/>
      <c r="J693" s="446"/>
      <c r="K693" s="1414"/>
      <c r="L693" s="326">
        <f>I693+J693+K693</f>
        <v>0</v>
      </c>
      <c r="M693" s="12">
        <f>(IF($E693&lt;&gt;0,$M$2,IF($L693&lt;&gt;0,$M$2,"")))</f>
      </c>
      <c r="N693" s="13"/>
    </row>
    <row r="694" spans="2:14" ht="15.75">
      <c r="B694" s="346"/>
      <c r="C694" s="349">
        <v>2970</v>
      </c>
      <c r="D694" s="350" t="s">
        <v>222</v>
      </c>
      <c r="E694" s="351">
        <f>F694+G694+H694</f>
        <v>0</v>
      </c>
      <c r="F694" s="625"/>
      <c r="G694" s="626"/>
      <c r="H694" s="1415"/>
      <c r="I694" s="625"/>
      <c r="J694" s="626"/>
      <c r="K694" s="1415"/>
      <c r="L694" s="351">
        <f>I694+J694+K694</f>
        <v>0</v>
      </c>
      <c r="M694" s="12">
        <f>(IF($E694&lt;&gt;0,$M$2,IF($L694&lt;&gt;0,$M$2,"")))</f>
      </c>
      <c r="N694" s="13"/>
    </row>
    <row r="695" spans="2:14" ht="15.75">
      <c r="B695" s="346"/>
      <c r="C695" s="333">
        <v>2989</v>
      </c>
      <c r="D695" s="355" t="s">
        <v>223</v>
      </c>
      <c r="E695" s="335">
        <f>F695+G695+H695</f>
        <v>0</v>
      </c>
      <c r="F695" s="589"/>
      <c r="G695" s="590"/>
      <c r="H695" s="1416"/>
      <c r="I695" s="589"/>
      <c r="J695" s="590"/>
      <c r="K695" s="1416"/>
      <c r="L695" s="335">
        <f>I695+J695+K695</f>
        <v>0</v>
      </c>
      <c r="M695" s="12">
        <f>(IF($E695&lt;&gt;0,$M$2,IF($L695&lt;&gt;0,$M$2,"")))</f>
      </c>
      <c r="N695" s="13"/>
    </row>
    <row r="696" spans="2:14" ht="15.75">
      <c r="B696" s="292"/>
      <c r="C696" s="318">
        <v>2990</v>
      </c>
      <c r="D696" s="356" t="s">
        <v>1958</v>
      </c>
      <c r="E696" s="320">
        <f>F696+G696+H696</f>
        <v>0</v>
      </c>
      <c r="F696" s="450"/>
      <c r="G696" s="451"/>
      <c r="H696" s="1417"/>
      <c r="I696" s="450"/>
      <c r="J696" s="451"/>
      <c r="K696" s="1417"/>
      <c r="L696" s="320">
        <f>I696+J696+K696</f>
        <v>0</v>
      </c>
      <c r="M696" s="12">
        <f>(IF($E696&lt;&gt;0,$M$2,IF($L696&lt;&gt;0,$M$2,"")))</f>
      </c>
      <c r="N696" s="13"/>
    </row>
    <row r="697" spans="2:14" ht="15.75">
      <c r="B697" s="292"/>
      <c r="C697" s="318">
        <v>2991</v>
      </c>
      <c r="D697" s="356" t="s">
        <v>224</v>
      </c>
      <c r="E697" s="320">
        <f>F697+G697+H697</f>
        <v>0</v>
      </c>
      <c r="F697" s="450"/>
      <c r="G697" s="451"/>
      <c r="H697" s="1417"/>
      <c r="I697" s="450"/>
      <c r="J697" s="451"/>
      <c r="K697" s="1417"/>
      <c r="L697" s="320">
        <f>I697+J697+K697</f>
        <v>0</v>
      </c>
      <c r="M697" s="12">
        <f>(IF($E697&lt;&gt;0,$M$2,IF($L697&lt;&gt;0,$M$2,"")))</f>
      </c>
      <c r="N697" s="13"/>
    </row>
    <row r="698" spans="2:14" ht="15.75">
      <c r="B698" s="292"/>
      <c r="C698" s="285">
        <v>2992</v>
      </c>
      <c r="D698" s="357" t="s">
        <v>225</v>
      </c>
      <c r="E698" s="287">
        <f>F698+G698+H698</f>
        <v>0</v>
      </c>
      <c r="F698" s="173"/>
      <c r="G698" s="174"/>
      <c r="H698" s="1410"/>
      <c r="I698" s="173"/>
      <c r="J698" s="174"/>
      <c r="K698" s="1410"/>
      <c r="L698" s="287">
        <f>I698+J698+K698</f>
        <v>0</v>
      </c>
      <c r="M698" s="12">
        <f>(IF($E698&lt;&gt;0,$M$2,IF($L698&lt;&gt;0,$M$2,"")))</f>
      </c>
      <c r="N698" s="13"/>
    </row>
    <row r="699" spans="2:14" ht="15.75">
      <c r="B699" s="272">
        <v>3300</v>
      </c>
      <c r="C699" s="358" t="s">
        <v>1989</v>
      </c>
      <c r="D699" s="1469"/>
      <c r="E699" s="310">
        <f>SUM(E700:E704)</f>
        <v>0</v>
      </c>
      <c r="F699" s="274">
        <f>SUM(F700:F704)</f>
        <v>0</v>
      </c>
      <c r="G699" s="275">
        <f>SUM(G700:G704)</f>
        <v>0</v>
      </c>
      <c r="H699" s="276">
        <f>SUM(H700:H704)</f>
        <v>0</v>
      </c>
      <c r="I699" s="274">
        <f>SUM(I700:I704)</f>
        <v>0</v>
      </c>
      <c r="J699" s="275">
        <f>SUM(J700:J704)</f>
        <v>0</v>
      </c>
      <c r="K699" s="276">
        <f>SUM(K700:K704)</f>
        <v>0</v>
      </c>
      <c r="L699" s="310">
        <f>SUM(L700:L704)</f>
        <v>0</v>
      </c>
      <c r="M699" s="12">
        <f>(IF($E699&lt;&gt;0,$M$2,IF($L699&lt;&gt;0,$M$2,"")))</f>
      </c>
      <c r="N699" s="13"/>
    </row>
    <row r="700" spans="2:14" ht="15.75">
      <c r="B700" s="291"/>
      <c r="C700" s="279">
        <v>3301</v>
      </c>
      <c r="D700" s="359" t="s">
        <v>226</v>
      </c>
      <c r="E700" s="281">
        <f>F700+G700+H700</f>
        <v>0</v>
      </c>
      <c r="F700" s="482">
        <v>0</v>
      </c>
      <c r="G700" s="483">
        <v>0</v>
      </c>
      <c r="H700" s="154">
        <v>0</v>
      </c>
      <c r="I700" s="482">
        <v>0</v>
      </c>
      <c r="J700" s="483">
        <v>0</v>
      </c>
      <c r="K700" s="154">
        <v>0</v>
      </c>
      <c r="L700" s="281">
        <f>I700+J700+K700</f>
        <v>0</v>
      </c>
      <c r="M700" s="12">
        <f>(IF($E700&lt;&gt;0,$M$2,IF($L700&lt;&gt;0,$M$2,"")))</f>
      </c>
      <c r="N700" s="13"/>
    </row>
    <row r="701" spans="2:14" ht="15.75">
      <c r="B701" s="291"/>
      <c r="C701" s="293">
        <v>3302</v>
      </c>
      <c r="D701" s="360" t="s">
        <v>702</v>
      </c>
      <c r="E701" s="295">
        <f>F701+G701+H701</f>
        <v>0</v>
      </c>
      <c r="F701" s="484">
        <v>0</v>
      </c>
      <c r="G701" s="485">
        <v>0</v>
      </c>
      <c r="H701" s="160">
        <v>0</v>
      </c>
      <c r="I701" s="484">
        <v>0</v>
      </c>
      <c r="J701" s="485">
        <v>0</v>
      </c>
      <c r="K701" s="160">
        <v>0</v>
      </c>
      <c r="L701" s="295">
        <f>I701+J701+K701</f>
        <v>0</v>
      </c>
      <c r="M701" s="12">
        <f>(IF($E701&lt;&gt;0,$M$2,IF($L701&lt;&gt;0,$M$2,"")))</f>
      </c>
      <c r="N701" s="13"/>
    </row>
    <row r="702" spans="2:14" ht="15.75">
      <c r="B702" s="291"/>
      <c r="C702" s="293">
        <v>3304</v>
      </c>
      <c r="D702" s="360" t="s">
        <v>227</v>
      </c>
      <c r="E702" s="295">
        <f>F702+G702+H702</f>
        <v>0</v>
      </c>
      <c r="F702" s="484">
        <v>0</v>
      </c>
      <c r="G702" s="485">
        <v>0</v>
      </c>
      <c r="H702" s="160">
        <v>0</v>
      </c>
      <c r="I702" s="484">
        <v>0</v>
      </c>
      <c r="J702" s="485">
        <v>0</v>
      </c>
      <c r="K702" s="160">
        <v>0</v>
      </c>
      <c r="L702" s="295">
        <f>I702+J702+K702</f>
        <v>0</v>
      </c>
      <c r="M702" s="12">
        <f>(IF($E702&lt;&gt;0,$M$2,IF($L702&lt;&gt;0,$M$2,"")))</f>
      </c>
      <c r="N702" s="13"/>
    </row>
    <row r="703" spans="2:14" ht="15.75">
      <c r="B703" s="291"/>
      <c r="C703" s="285">
        <v>3306</v>
      </c>
      <c r="D703" s="361" t="s">
        <v>1644</v>
      </c>
      <c r="E703" s="295">
        <f>F703+G703+H703</f>
        <v>0</v>
      </c>
      <c r="F703" s="484">
        <v>0</v>
      </c>
      <c r="G703" s="485">
        <v>0</v>
      </c>
      <c r="H703" s="160">
        <v>0</v>
      </c>
      <c r="I703" s="484">
        <v>0</v>
      </c>
      <c r="J703" s="485">
        <v>0</v>
      </c>
      <c r="K703" s="160">
        <v>0</v>
      </c>
      <c r="L703" s="295">
        <f>I703+J703+K703</f>
        <v>0</v>
      </c>
      <c r="M703" s="12">
        <f>(IF($E703&lt;&gt;0,$M$2,IF($L703&lt;&gt;0,$M$2,"")))</f>
      </c>
      <c r="N703" s="13"/>
    </row>
    <row r="704" spans="2:14" ht="15.75">
      <c r="B704" s="291"/>
      <c r="C704" s="285">
        <v>3307</v>
      </c>
      <c r="D704" s="361" t="s">
        <v>2003</v>
      </c>
      <c r="E704" s="287">
        <f>F704+G704+H704</f>
        <v>0</v>
      </c>
      <c r="F704" s="486">
        <v>0</v>
      </c>
      <c r="G704" s="487">
        <v>0</v>
      </c>
      <c r="H704" s="175">
        <v>0</v>
      </c>
      <c r="I704" s="486">
        <v>0</v>
      </c>
      <c r="J704" s="487">
        <v>0</v>
      </c>
      <c r="K704" s="175">
        <v>0</v>
      </c>
      <c r="L704" s="287">
        <f>I704+J704+K704</f>
        <v>0</v>
      </c>
      <c r="M704" s="12">
        <f>(IF($E704&lt;&gt;0,$M$2,IF($L704&lt;&gt;0,$M$2,"")))</f>
      </c>
      <c r="N704" s="13"/>
    </row>
    <row r="705" spans="2:14" ht="15.75">
      <c r="B705" s="272">
        <v>3900</v>
      </c>
      <c r="C705" s="1796" t="s">
        <v>228</v>
      </c>
      <c r="D705" s="1797"/>
      <c r="E705" s="310">
        <f>F705+G705+H705</f>
        <v>0</v>
      </c>
      <c r="F705" s="1459">
        <v>0</v>
      </c>
      <c r="G705" s="1460">
        <v>0</v>
      </c>
      <c r="H705" s="1461">
        <v>0</v>
      </c>
      <c r="I705" s="1459">
        <v>0</v>
      </c>
      <c r="J705" s="1460">
        <v>0</v>
      </c>
      <c r="K705" s="1461">
        <v>0</v>
      </c>
      <c r="L705" s="310">
        <f>I705+J705+K705</f>
        <v>0</v>
      </c>
      <c r="M705" s="12">
        <f>(IF($E705&lt;&gt;0,$M$2,IF($L705&lt;&gt;0,$M$2,"")))</f>
      </c>
      <c r="N705" s="13"/>
    </row>
    <row r="706" spans="2:14" ht="15.75">
      <c r="B706" s="272">
        <v>4000</v>
      </c>
      <c r="C706" s="1796" t="s">
        <v>229</v>
      </c>
      <c r="D706" s="1797"/>
      <c r="E706" s="310">
        <f>F706+G706+H706</f>
        <v>0</v>
      </c>
      <c r="F706" s="1411"/>
      <c r="G706" s="1412"/>
      <c r="H706" s="1413"/>
      <c r="I706" s="1411"/>
      <c r="J706" s="1412"/>
      <c r="K706" s="1413"/>
      <c r="L706" s="310">
        <f>I706+J706+K706</f>
        <v>0</v>
      </c>
      <c r="M706" s="12">
        <f>(IF($E706&lt;&gt;0,$M$2,IF($L706&lt;&gt;0,$M$2,"")))</f>
      </c>
      <c r="N706" s="13"/>
    </row>
    <row r="707" spans="2:14" ht="15.75">
      <c r="B707" s="272">
        <v>4100</v>
      </c>
      <c r="C707" s="1796" t="s">
        <v>230</v>
      </c>
      <c r="D707" s="1797"/>
      <c r="E707" s="310">
        <f>F707+G707+H707</f>
        <v>0</v>
      </c>
      <c r="F707" s="1460">
        <v>0</v>
      </c>
      <c r="G707" s="1460">
        <v>0</v>
      </c>
      <c r="H707" s="1461">
        <v>0</v>
      </c>
      <c r="I707" s="1652">
        <v>0</v>
      </c>
      <c r="J707" s="1460">
        <v>0</v>
      </c>
      <c r="K707" s="1460">
        <v>0</v>
      </c>
      <c r="L707" s="310">
        <f>I707+J707+K707</f>
        <v>0</v>
      </c>
      <c r="M707" s="12">
        <f>(IF($E707&lt;&gt;0,$M$2,IF($L707&lt;&gt;0,$M$2,"")))</f>
      </c>
      <c r="N707" s="13"/>
    </row>
    <row r="708" spans="2:14" ht="15.75">
      <c r="B708" s="272">
        <v>4200</v>
      </c>
      <c r="C708" s="1796" t="s">
        <v>231</v>
      </c>
      <c r="D708" s="1797"/>
      <c r="E708" s="310">
        <f>SUM(E709:E714)</f>
        <v>0</v>
      </c>
      <c r="F708" s="274">
        <f>SUM(F709:F714)</f>
        <v>0</v>
      </c>
      <c r="G708" s="275">
        <f>SUM(G709:G714)</f>
        <v>0</v>
      </c>
      <c r="H708" s="276">
        <f>SUM(H709:H714)</f>
        <v>0</v>
      </c>
      <c r="I708" s="274">
        <f>SUM(I709:I714)</f>
        <v>0</v>
      </c>
      <c r="J708" s="275">
        <f>SUM(J709:J714)</f>
        <v>0</v>
      </c>
      <c r="K708" s="276">
        <f>SUM(K709:K714)</f>
        <v>0</v>
      </c>
      <c r="L708" s="310">
        <f>SUM(L709:L714)</f>
        <v>0</v>
      </c>
      <c r="M708" s="12">
        <f>(IF($E708&lt;&gt;0,$M$2,IF($L708&lt;&gt;0,$M$2,"")))</f>
      </c>
      <c r="N708" s="13"/>
    </row>
    <row r="709" spans="2:14" ht="15.75">
      <c r="B709" s="362"/>
      <c r="C709" s="279">
        <v>4201</v>
      </c>
      <c r="D709" s="280" t="s">
        <v>232</v>
      </c>
      <c r="E709" s="281">
        <f>F709+G709+H709</f>
        <v>0</v>
      </c>
      <c r="F709" s="152"/>
      <c r="G709" s="153"/>
      <c r="H709" s="1407"/>
      <c r="I709" s="152"/>
      <c r="J709" s="153"/>
      <c r="K709" s="1407"/>
      <c r="L709" s="281">
        <f>I709+J709+K709</f>
        <v>0</v>
      </c>
      <c r="M709" s="12">
        <f>(IF($E709&lt;&gt;0,$M$2,IF($L709&lt;&gt;0,$M$2,"")))</f>
      </c>
      <c r="N709" s="13"/>
    </row>
    <row r="710" spans="2:14" ht="15.75">
      <c r="B710" s="362"/>
      <c r="C710" s="293">
        <v>4202</v>
      </c>
      <c r="D710" s="363" t="s">
        <v>233</v>
      </c>
      <c r="E710" s="295">
        <f>F710+G710+H710</f>
        <v>0</v>
      </c>
      <c r="F710" s="158"/>
      <c r="G710" s="159"/>
      <c r="H710" s="1409"/>
      <c r="I710" s="158"/>
      <c r="J710" s="159"/>
      <c r="K710" s="1409"/>
      <c r="L710" s="295">
        <f>I710+J710+K710</f>
        <v>0</v>
      </c>
      <c r="M710" s="12">
        <f>(IF($E710&lt;&gt;0,$M$2,IF($L710&lt;&gt;0,$M$2,"")))</f>
      </c>
      <c r="N710" s="13"/>
    </row>
    <row r="711" spans="2:14" ht="15.75">
      <c r="B711" s="362"/>
      <c r="C711" s="293">
        <v>4214</v>
      </c>
      <c r="D711" s="363" t="s">
        <v>234</v>
      </c>
      <c r="E711" s="295">
        <f>F711+G711+H711</f>
        <v>0</v>
      </c>
      <c r="F711" s="158"/>
      <c r="G711" s="159"/>
      <c r="H711" s="1409"/>
      <c r="I711" s="158"/>
      <c r="J711" s="159"/>
      <c r="K711" s="1409"/>
      <c r="L711" s="295">
        <f>I711+J711+K711</f>
        <v>0</v>
      </c>
      <c r="M711" s="12">
        <f>(IF($E711&lt;&gt;0,$M$2,IF($L711&lt;&gt;0,$M$2,"")))</f>
      </c>
      <c r="N711" s="13"/>
    </row>
    <row r="712" spans="2:14" ht="15.75">
      <c r="B712" s="362"/>
      <c r="C712" s="293">
        <v>4217</v>
      </c>
      <c r="D712" s="363" t="s">
        <v>235</v>
      </c>
      <c r="E712" s="295">
        <f>F712+G712+H712</f>
        <v>0</v>
      </c>
      <c r="F712" s="158"/>
      <c r="G712" s="159"/>
      <c r="H712" s="1409"/>
      <c r="I712" s="158"/>
      <c r="J712" s="159"/>
      <c r="K712" s="1409"/>
      <c r="L712" s="295">
        <f>I712+J712+K712</f>
        <v>0</v>
      </c>
      <c r="M712" s="12">
        <f>(IF($E712&lt;&gt;0,$M$2,IF($L712&lt;&gt;0,$M$2,"")))</f>
      </c>
      <c r="N712" s="13"/>
    </row>
    <row r="713" spans="2:14" ht="15.75">
      <c r="B713" s="362"/>
      <c r="C713" s="293">
        <v>4218</v>
      </c>
      <c r="D713" s="294" t="s">
        <v>236</v>
      </c>
      <c r="E713" s="295">
        <f>F713+G713+H713</f>
        <v>0</v>
      </c>
      <c r="F713" s="158"/>
      <c r="G713" s="159"/>
      <c r="H713" s="1409"/>
      <c r="I713" s="158"/>
      <c r="J713" s="159"/>
      <c r="K713" s="1409"/>
      <c r="L713" s="295">
        <f>I713+J713+K713</f>
        <v>0</v>
      </c>
      <c r="M713" s="12">
        <f>(IF($E713&lt;&gt;0,$M$2,IF($L713&lt;&gt;0,$M$2,"")))</f>
      </c>
      <c r="N713" s="13"/>
    </row>
    <row r="714" spans="2:14" ht="15.75">
      <c r="B714" s="362"/>
      <c r="C714" s="285">
        <v>4219</v>
      </c>
      <c r="D714" s="343" t="s">
        <v>237</v>
      </c>
      <c r="E714" s="287">
        <f>F714+G714+H714</f>
        <v>0</v>
      </c>
      <c r="F714" s="173"/>
      <c r="G714" s="174"/>
      <c r="H714" s="1410"/>
      <c r="I714" s="173"/>
      <c r="J714" s="174"/>
      <c r="K714" s="1410"/>
      <c r="L714" s="287">
        <f>I714+J714+K714</f>
        <v>0</v>
      </c>
      <c r="M714" s="12">
        <f>(IF($E714&lt;&gt;0,$M$2,IF($L714&lt;&gt;0,$M$2,"")))</f>
      </c>
      <c r="N714" s="13"/>
    </row>
    <row r="715" spans="2:14" ht="15.75">
      <c r="B715" s="272">
        <v>4300</v>
      </c>
      <c r="C715" s="1796" t="s">
        <v>1648</v>
      </c>
      <c r="D715" s="1797"/>
      <c r="E715" s="310">
        <f>SUM(E716:E718)</f>
        <v>0</v>
      </c>
      <c r="F715" s="274">
        <f>SUM(F716:F718)</f>
        <v>0</v>
      </c>
      <c r="G715" s="275">
        <f>SUM(G716:G718)</f>
        <v>0</v>
      </c>
      <c r="H715" s="276">
        <f>SUM(H716:H718)</f>
        <v>0</v>
      </c>
      <c r="I715" s="274">
        <f>SUM(I716:I718)</f>
        <v>0</v>
      </c>
      <c r="J715" s="275">
        <f>SUM(J716:J718)</f>
        <v>0</v>
      </c>
      <c r="K715" s="276">
        <f>SUM(K716:K718)</f>
        <v>0</v>
      </c>
      <c r="L715" s="310">
        <f>SUM(L716:L718)</f>
        <v>0</v>
      </c>
      <c r="M715" s="12">
        <f>(IF($E715&lt;&gt;0,$M$2,IF($L715&lt;&gt;0,$M$2,"")))</f>
      </c>
      <c r="N715" s="13"/>
    </row>
    <row r="716" spans="2:14" ht="15.75">
      <c r="B716" s="362"/>
      <c r="C716" s="279">
        <v>4301</v>
      </c>
      <c r="D716" s="311" t="s">
        <v>238</v>
      </c>
      <c r="E716" s="281">
        <f>F716+G716+H716</f>
        <v>0</v>
      </c>
      <c r="F716" s="152"/>
      <c r="G716" s="153"/>
      <c r="H716" s="1407"/>
      <c r="I716" s="152"/>
      <c r="J716" s="153"/>
      <c r="K716" s="1407"/>
      <c r="L716" s="281">
        <f>I716+J716+K716</f>
        <v>0</v>
      </c>
      <c r="M716" s="12">
        <f>(IF($E716&lt;&gt;0,$M$2,IF($L716&lt;&gt;0,$M$2,"")))</f>
      </c>
      <c r="N716" s="13"/>
    </row>
    <row r="717" spans="2:14" ht="15.75">
      <c r="B717" s="362"/>
      <c r="C717" s="293">
        <v>4302</v>
      </c>
      <c r="D717" s="363" t="s">
        <v>239</v>
      </c>
      <c r="E717" s="295">
        <f>F717+G717+H717</f>
        <v>0</v>
      </c>
      <c r="F717" s="158"/>
      <c r="G717" s="159"/>
      <c r="H717" s="1409"/>
      <c r="I717" s="158"/>
      <c r="J717" s="159"/>
      <c r="K717" s="1409"/>
      <c r="L717" s="295">
        <f>I717+J717+K717</f>
        <v>0</v>
      </c>
      <c r="M717" s="12">
        <f>(IF($E717&lt;&gt;0,$M$2,IF($L717&lt;&gt;0,$M$2,"")))</f>
      </c>
      <c r="N717" s="13"/>
    </row>
    <row r="718" spans="2:14" ht="15.75">
      <c r="B718" s="362"/>
      <c r="C718" s="285">
        <v>4309</v>
      </c>
      <c r="D718" s="301" t="s">
        <v>240</v>
      </c>
      <c r="E718" s="287">
        <f>F718+G718+H718</f>
        <v>0</v>
      </c>
      <c r="F718" s="173"/>
      <c r="G718" s="174"/>
      <c r="H718" s="1410"/>
      <c r="I718" s="173"/>
      <c r="J718" s="174"/>
      <c r="K718" s="1410"/>
      <c r="L718" s="287">
        <f>I718+J718+K718</f>
        <v>0</v>
      </c>
      <c r="M718" s="12">
        <f>(IF($E718&lt;&gt;0,$M$2,IF($L718&lt;&gt;0,$M$2,"")))</f>
      </c>
      <c r="N718" s="13"/>
    </row>
    <row r="719" spans="2:14" ht="15.75">
      <c r="B719" s="272">
        <v>4400</v>
      </c>
      <c r="C719" s="1796" t="s">
        <v>1645</v>
      </c>
      <c r="D719" s="1797"/>
      <c r="E719" s="310">
        <f>F719+G719+H719</f>
        <v>0</v>
      </c>
      <c r="F719" s="1411"/>
      <c r="G719" s="1412"/>
      <c r="H719" s="1413"/>
      <c r="I719" s="1411"/>
      <c r="J719" s="1412"/>
      <c r="K719" s="1413"/>
      <c r="L719" s="310">
        <f>I719+J719+K719</f>
        <v>0</v>
      </c>
      <c r="M719" s="12">
        <f>(IF($E719&lt;&gt;0,$M$2,IF($L719&lt;&gt;0,$M$2,"")))</f>
      </c>
      <c r="N719" s="13"/>
    </row>
    <row r="720" spans="2:14" ht="15.75">
      <c r="B720" s="272">
        <v>4500</v>
      </c>
      <c r="C720" s="1796" t="s">
        <v>1646</v>
      </c>
      <c r="D720" s="1797"/>
      <c r="E720" s="310">
        <f>F720+G720+H720</f>
        <v>0</v>
      </c>
      <c r="F720" s="1411"/>
      <c r="G720" s="1412"/>
      <c r="H720" s="1413"/>
      <c r="I720" s="1411"/>
      <c r="J720" s="1412"/>
      <c r="K720" s="1413"/>
      <c r="L720" s="310">
        <f>I720+J720+K720</f>
        <v>0</v>
      </c>
      <c r="M720" s="12">
        <f>(IF($E720&lt;&gt;0,$M$2,IF($L720&lt;&gt;0,$M$2,"")))</f>
      </c>
      <c r="N720" s="13"/>
    </row>
    <row r="721" spans="2:14" ht="15.75">
      <c r="B721" s="272">
        <v>4600</v>
      </c>
      <c r="C721" s="1798" t="s">
        <v>241</v>
      </c>
      <c r="D721" s="1799"/>
      <c r="E721" s="310">
        <f>F721+G721+H721</f>
        <v>0</v>
      </c>
      <c r="F721" s="1411"/>
      <c r="G721" s="1412"/>
      <c r="H721" s="1413"/>
      <c r="I721" s="1411"/>
      <c r="J721" s="1412"/>
      <c r="K721" s="1413"/>
      <c r="L721" s="310">
        <f>I721+J721+K721</f>
        <v>0</v>
      </c>
      <c r="M721" s="12">
        <f>(IF($E721&lt;&gt;0,$M$2,IF($L721&lt;&gt;0,$M$2,"")))</f>
      </c>
      <c r="N721" s="13"/>
    </row>
    <row r="722" spans="2:14" ht="15.75">
      <c r="B722" s="272">
        <v>4900</v>
      </c>
      <c r="C722" s="1796" t="s">
        <v>267</v>
      </c>
      <c r="D722" s="1797"/>
      <c r="E722" s="310">
        <f>+E723+E724</f>
        <v>0</v>
      </c>
      <c r="F722" s="274">
        <f>+F723+F724</f>
        <v>0</v>
      </c>
      <c r="G722" s="275">
        <f>+G723+G724</f>
        <v>0</v>
      </c>
      <c r="H722" s="276">
        <f>+H723+H724</f>
        <v>0</v>
      </c>
      <c r="I722" s="274">
        <f>+I723+I724</f>
        <v>0</v>
      </c>
      <c r="J722" s="275">
        <f>+J723+J724</f>
        <v>0</v>
      </c>
      <c r="K722" s="276">
        <f>+K723+K724</f>
        <v>0</v>
      </c>
      <c r="L722" s="310">
        <f>+L723+L724</f>
        <v>0</v>
      </c>
      <c r="M722" s="12">
        <f>(IF($E722&lt;&gt;0,$M$2,IF($L722&lt;&gt;0,$M$2,"")))</f>
      </c>
      <c r="N722" s="13"/>
    </row>
    <row r="723" spans="2:14" ht="15.75">
      <c r="B723" s="362"/>
      <c r="C723" s="279">
        <v>4901</v>
      </c>
      <c r="D723" s="364" t="s">
        <v>268</v>
      </c>
      <c r="E723" s="281">
        <f>F723+G723+H723</f>
        <v>0</v>
      </c>
      <c r="F723" s="152"/>
      <c r="G723" s="153"/>
      <c r="H723" s="1407"/>
      <c r="I723" s="152"/>
      <c r="J723" s="153"/>
      <c r="K723" s="1407"/>
      <c r="L723" s="281">
        <f>I723+J723+K723</f>
        <v>0</v>
      </c>
      <c r="M723" s="12">
        <f>(IF($E723&lt;&gt;0,$M$2,IF($L723&lt;&gt;0,$M$2,"")))</f>
      </c>
      <c r="N723" s="13"/>
    </row>
    <row r="724" spans="2:14" ht="15.75">
      <c r="B724" s="362"/>
      <c r="C724" s="285">
        <v>4902</v>
      </c>
      <c r="D724" s="301" t="s">
        <v>269</v>
      </c>
      <c r="E724" s="287">
        <f>F724+G724+H724</f>
        <v>0</v>
      </c>
      <c r="F724" s="173"/>
      <c r="G724" s="174"/>
      <c r="H724" s="1410"/>
      <c r="I724" s="173"/>
      <c r="J724" s="174"/>
      <c r="K724" s="1410"/>
      <c r="L724" s="287">
        <f>I724+J724+K724</f>
        <v>0</v>
      </c>
      <c r="M724" s="12">
        <f>(IF($E724&lt;&gt;0,$M$2,IF($L724&lt;&gt;0,$M$2,"")))</f>
      </c>
      <c r="N724" s="13"/>
    </row>
    <row r="725" spans="2:14" ht="15.75">
      <c r="B725" s="365">
        <v>5100</v>
      </c>
      <c r="C725" s="1794" t="s">
        <v>242</v>
      </c>
      <c r="D725" s="1795"/>
      <c r="E725" s="310">
        <f>F725+G725+H725</f>
        <v>0</v>
      </c>
      <c r="F725" s="1411"/>
      <c r="G725" s="1412"/>
      <c r="H725" s="1413"/>
      <c r="I725" s="1411"/>
      <c r="J725" s="1412"/>
      <c r="K725" s="1413"/>
      <c r="L725" s="310">
        <f>I725+J725+K725</f>
        <v>0</v>
      </c>
      <c r="M725" s="12">
        <f>(IF($E725&lt;&gt;0,$M$2,IF($L725&lt;&gt;0,$M$2,"")))</f>
      </c>
      <c r="N725" s="13"/>
    </row>
    <row r="726" spans="2:14" ht="15.75">
      <c r="B726" s="365">
        <v>5200</v>
      </c>
      <c r="C726" s="1794" t="s">
        <v>243</v>
      </c>
      <c r="D726" s="1795"/>
      <c r="E726" s="310">
        <f>SUM(E727:E733)</f>
        <v>0</v>
      </c>
      <c r="F726" s="274">
        <f>SUM(F727:F733)</f>
        <v>0</v>
      </c>
      <c r="G726" s="275">
        <f>SUM(G727:G733)</f>
        <v>0</v>
      </c>
      <c r="H726" s="276">
        <f>SUM(H727:H733)</f>
        <v>0</v>
      </c>
      <c r="I726" s="274">
        <f>SUM(I727:I733)</f>
        <v>0</v>
      </c>
      <c r="J726" s="275">
        <f>SUM(J727:J733)</f>
        <v>0</v>
      </c>
      <c r="K726" s="276">
        <f>SUM(K727:K733)</f>
        <v>0</v>
      </c>
      <c r="L726" s="310">
        <f>SUM(L727:L733)</f>
        <v>0</v>
      </c>
      <c r="M726" s="12">
        <f>(IF($E726&lt;&gt;0,$M$2,IF($L726&lt;&gt;0,$M$2,"")))</f>
      </c>
      <c r="N726" s="13"/>
    </row>
    <row r="727" spans="2:14" ht="15.75">
      <c r="B727" s="366"/>
      <c r="C727" s="367">
        <v>5201</v>
      </c>
      <c r="D727" s="368" t="s">
        <v>244</v>
      </c>
      <c r="E727" s="281">
        <f>F727+G727+H727</f>
        <v>0</v>
      </c>
      <c r="F727" s="152"/>
      <c r="G727" s="153"/>
      <c r="H727" s="1407"/>
      <c r="I727" s="152"/>
      <c r="J727" s="153"/>
      <c r="K727" s="1407"/>
      <c r="L727" s="281">
        <f>I727+J727+K727</f>
        <v>0</v>
      </c>
      <c r="M727" s="12">
        <f>(IF($E727&lt;&gt;0,$M$2,IF($L727&lt;&gt;0,$M$2,"")))</f>
      </c>
      <c r="N727" s="13"/>
    </row>
    <row r="728" spans="2:14" ht="15.75">
      <c r="B728" s="366"/>
      <c r="C728" s="369">
        <v>5202</v>
      </c>
      <c r="D728" s="370" t="s">
        <v>245</v>
      </c>
      <c r="E728" s="295">
        <f>F728+G728+H728</f>
        <v>0</v>
      </c>
      <c r="F728" s="158"/>
      <c r="G728" s="159"/>
      <c r="H728" s="1409"/>
      <c r="I728" s="158"/>
      <c r="J728" s="159"/>
      <c r="K728" s="1409"/>
      <c r="L728" s="295">
        <f>I728+J728+K728</f>
        <v>0</v>
      </c>
      <c r="M728" s="12">
        <f>(IF($E728&lt;&gt;0,$M$2,IF($L728&lt;&gt;0,$M$2,"")))</f>
      </c>
      <c r="N728" s="13"/>
    </row>
    <row r="729" spans="2:14" ht="15.75">
      <c r="B729" s="366"/>
      <c r="C729" s="369">
        <v>5203</v>
      </c>
      <c r="D729" s="370" t="s">
        <v>609</v>
      </c>
      <c r="E729" s="295">
        <f>F729+G729+H729</f>
        <v>0</v>
      </c>
      <c r="F729" s="158"/>
      <c r="G729" s="159"/>
      <c r="H729" s="1409"/>
      <c r="I729" s="158"/>
      <c r="J729" s="159"/>
      <c r="K729" s="1409"/>
      <c r="L729" s="295">
        <f>I729+J729+K729</f>
        <v>0</v>
      </c>
      <c r="M729" s="12">
        <f>(IF($E729&lt;&gt;0,$M$2,IF($L729&lt;&gt;0,$M$2,"")))</f>
      </c>
      <c r="N729" s="13"/>
    </row>
    <row r="730" spans="2:14" ht="15.75">
      <c r="B730" s="366"/>
      <c r="C730" s="369">
        <v>5204</v>
      </c>
      <c r="D730" s="370" t="s">
        <v>610</v>
      </c>
      <c r="E730" s="295">
        <f>F730+G730+H730</f>
        <v>0</v>
      </c>
      <c r="F730" s="158"/>
      <c r="G730" s="159"/>
      <c r="H730" s="1409"/>
      <c r="I730" s="158"/>
      <c r="J730" s="159"/>
      <c r="K730" s="1409"/>
      <c r="L730" s="295">
        <f>I730+J730+K730</f>
        <v>0</v>
      </c>
      <c r="M730" s="12">
        <f>(IF($E730&lt;&gt;0,$M$2,IF($L730&lt;&gt;0,$M$2,"")))</f>
      </c>
      <c r="N730" s="13"/>
    </row>
    <row r="731" spans="2:14" ht="15.75">
      <c r="B731" s="366"/>
      <c r="C731" s="369">
        <v>5205</v>
      </c>
      <c r="D731" s="370" t="s">
        <v>611</v>
      </c>
      <c r="E731" s="295">
        <f>F731+G731+H731</f>
        <v>0</v>
      </c>
      <c r="F731" s="158"/>
      <c r="G731" s="159"/>
      <c r="H731" s="1409"/>
      <c r="I731" s="158"/>
      <c r="J731" s="159"/>
      <c r="K731" s="1409"/>
      <c r="L731" s="295">
        <f>I731+J731+K731</f>
        <v>0</v>
      </c>
      <c r="M731" s="12">
        <f>(IF($E731&lt;&gt;0,$M$2,IF($L731&lt;&gt;0,$M$2,"")))</f>
      </c>
      <c r="N731" s="13"/>
    </row>
    <row r="732" spans="2:14" ht="15.75">
      <c r="B732" s="366"/>
      <c r="C732" s="369">
        <v>5206</v>
      </c>
      <c r="D732" s="370" t="s">
        <v>612</v>
      </c>
      <c r="E732" s="295">
        <f>F732+G732+H732</f>
        <v>0</v>
      </c>
      <c r="F732" s="158"/>
      <c r="G732" s="159"/>
      <c r="H732" s="1409"/>
      <c r="I732" s="158"/>
      <c r="J732" s="159"/>
      <c r="K732" s="1409"/>
      <c r="L732" s="295">
        <f>I732+J732+K732</f>
        <v>0</v>
      </c>
      <c r="M732" s="12">
        <f>(IF($E732&lt;&gt;0,$M$2,IF($L732&lt;&gt;0,$M$2,"")))</f>
      </c>
      <c r="N732" s="13"/>
    </row>
    <row r="733" spans="2:14" ht="15.75">
      <c r="B733" s="366"/>
      <c r="C733" s="371">
        <v>5219</v>
      </c>
      <c r="D733" s="372" t="s">
        <v>613</v>
      </c>
      <c r="E733" s="287">
        <f>F733+G733+H733</f>
        <v>0</v>
      </c>
      <c r="F733" s="173"/>
      <c r="G733" s="174"/>
      <c r="H733" s="1410"/>
      <c r="I733" s="173"/>
      <c r="J733" s="174"/>
      <c r="K733" s="1410"/>
      <c r="L733" s="287">
        <f>I733+J733+K733</f>
        <v>0</v>
      </c>
      <c r="M733" s="12">
        <f>(IF($E733&lt;&gt;0,$M$2,IF($L733&lt;&gt;0,$M$2,"")))</f>
      </c>
      <c r="N733" s="13"/>
    </row>
    <row r="734" spans="2:14" ht="15.75">
      <c r="B734" s="365">
        <v>5300</v>
      </c>
      <c r="C734" s="1794" t="s">
        <v>614</v>
      </c>
      <c r="D734" s="1795"/>
      <c r="E734" s="310">
        <f>SUM(E735:E736)</f>
        <v>0</v>
      </c>
      <c r="F734" s="274">
        <f>SUM(F735:F736)</f>
        <v>0</v>
      </c>
      <c r="G734" s="275">
        <f>SUM(G735:G736)</f>
        <v>0</v>
      </c>
      <c r="H734" s="276">
        <f>SUM(H735:H736)</f>
        <v>0</v>
      </c>
      <c r="I734" s="274">
        <f>SUM(I735:I736)</f>
        <v>0</v>
      </c>
      <c r="J734" s="275">
        <f>SUM(J735:J736)</f>
        <v>0</v>
      </c>
      <c r="K734" s="276">
        <f>SUM(K735:K736)</f>
        <v>0</v>
      </c>
      <c r="L734" s="310">
        <f>SUM(L735:L736)</f>
        <v>0</v>
      </c>
      <c r="M734" s="12">
        <f>(IF($E734&lt;&gt;0,$M$2,IF($L734&lt;&gt;0,$M$2,"")))</f>
      </c>
      <c r="N734" s="13"/>
    </row>
    <row r="735" spans="2:14" ht="15.75">
      <c r="B735" s="366"/>
      <c r="C735" s="367">
        <v>5301</v>
      </c>
      <c r="D735" s="368" t="s">
        <v>301</v>
      </c>
      <c r="E735" s="281">
        <f>F735+G735+H735</f>
        <v>0</v>
      </c>
      <c r="F735" s="152"/>
      <c r="G735" s="153"/>
      <c r="H735" s="1407"/>
      <c r="I735" s="152"/>
      <c r="J735" s="153"/>
      <c r="K735" s="1407"/>
      <c r="L735" s="281">
        <f>I735+J735+K735</f>
        <v>0</v>
      </c>
      <c r="M735" s="12">
        <f>(IF($E735&lt;&gt;0,$M$2,IF($L735&lt;&gt;0,$M$2,"")))</f>
      </c>
      <c r="N735" s="13"/>
    </row>
    <row r="736" spans="2:14" ht="15.75">
      <c r="B736" s="366"/>
      <c r="C736" s="371">
        <v>5309</v>
      </c>
      <c r="D736" s="372" t="s">
        <v>615</v>
      </c>
      <c r="E736" s="287">
        <f>F736+G736+H736</f>
        <v>0</v>
      </c>
      <c r="F736" s="173"/>
      <c r="G736" s="174"/>
      <c r="H736" s="1410"/>
      <c r="I736" s="173"/>
      <c r="J736" s="174"/>
      <c r="K736" s="1410"/>
      <c r="L736" s="287">
        <f>I736+J736+K736</f>
        <v>0</v>
      </c>
      <c r="M736" s="12">
        <f>(IF($E736&lt;&gt;0,$M$2,IF($L736&lt;&gt;0,$M$2,"")))</f>
      </c>
      <c r="N736" s="13"/>
    </row>
    <row r="737" spans="2:14" ht="15.75">
      <c r="B737" s="365">
        <v>5400</v>
      </c>
      <c r="C737" s="1794" t="s">
        <v>672</v>
      </c>
      <c r="D737" s="1795"/>
      <c r="E737" s="310">
        <f>F737+G737+H737</f>
        <v>0</v>
      </c>
      <c r="F737" s="1411"/>
      <c r="G737" s="1412"/>
      <c r="H737" s="1413"/>
      <c r="I737" s="1411"/>
      <c r="J737" s="1412"/>
      <c r="K737" s="1413"/>
      <c r="L737" s="310">
        <f>I737+J737+K737</f>
        <v>0</v>
      </c>
      <c r="M737" s="12">
        <f>(IF($E737&lt;&gt;0,$M$2,IF($L737&lt;&gt;0,$M$2,"")))</f>
      </c>
      <c r="N737" s="13"/>
    </row>
    <row r="738" spans="2:14" ht="15.75">
      <c r="B738" s="272">
        <v>5500</v>
      </c>
      <c r="C738" s="1796" t="s">
        <v>673</v>
      </c>
      <c r="D738" s="1797"/>
      <c r="E738" s="310">
        <f>SUM(E739:E742)</f>
        <v>0</v>
      </c>
      <c r="F738" s="274">
        <f>SUM(F739:F742)</f>
        <v>0</v>
      </c>
      <c r="G738" s="275">
        <f>SUM(G739:G742)</f>
        <v>0</v>
      </c>
      <c r="H738" s="276">
        <f>SUM(H739:H742)</f>
        <v>0</v>
      </c>
      <c r="I738" s="274">
        <f>SUM(I739:I742)</f>
        <v>0</v>
      </c>
      <c r="J738" s="275">
        <f>SUM(J739:J742)</f>
        <v>0</v>
      </c>
      <c r="K738" s="276">
        <f>SUM(K739:K742)</f>
        <v>0</v>
      </c>
      <c r="L738" s="310">
        <f>SUM(L739:L742)</f>
        <v>0</v>
      </c>
      <c r="M738" s="12">
        <f>(IF($E738&lt;&gt;0,$M$2,IF($L738&lt;&gt;0,$M$2,"")))</f>
      </c>
      <c r="N738" s="13"/>
    </row>
    <row r="739" spans="2:14" ht="15.75">
      <c r="B739" s="362"/>
      <c r="C739" s="279">
        <v>5501</v>
      </c>
      <c r="D739" s="311" t="s">
        <v>674</v>
      </c>
      <c r="E739" s="281">
        <f>F739+G739+H739</f>
        <v>0</v>
      </c>
      <c r="F739" s="152"/>
      <c r="G739" s="153"/>
      <c r="H739" s="1407"/>
      <c r="I739" s="152"/>
      <c r="J739" s="153"/>
      <c r="K739" s="1407"/>
      <c r="L739" s="281">
        <f>I739+J739+K739</f>
        <v>0</v>
      </c>
      <c r="M739" s="12">
        <f>(IF($E739&lt;&gt;0,$M$2,IF($L739&lt;&gt;0,$M$2,"")))</f>
      </c>
      <c r="N739" s="13"/>
    </row>
    <row r="740" spans="2:14" ht="15.75">
      <c r="B740" s="362"/>
      <c r="C740" s="293">
        <v>5502</v>
      </c>
      <c r="D740" s="294" t="s">
        <v>675</v>
      </c>
      <c r="E740" s="295">
        <f>F740+G740+H740</f>
        <v>0</v>
      </c>
      <c r="F740" s="158"/>
      <c r="G740" s="159"/>
      <c r="H740" s="1409"/>
      <c r="I740" s="158"/>
      <c r="J740" s="159"/>
      <c r="K740" s="1409"/>
      <c r="L740" s="295">
        <f>I740+J740+K740</f>
        <v>0</v>
      </c>
      <c r="M740" s="12">
        <f>(IF($E740&lt;&gt;0,$M$2,IF($L740&lt;&gt;0,$M$2,"")))</f>
      </c>
      <c r="N740" s="13"/>
    </row>
    <row r="741" spans="2:14" ht="15.75">
      <c r="B741" s="362"/>
      <c r="C741" s="293">
        <v>5503</v>
      </c>
      <c r="D741" s="363" t="s">
        <v>676</v>
      </c>
      <c r="E741" s="295">
        <f>F741+G741+H741</f>
        <v>0</v>
      </c>
      <c r="F741" s="158"/>
      <c r="G741" s="159"/>
      <c r="H741" s="1409"/>
      <c r="I741" s="158"/>
      <c r="J741" s="159"/>
      <c r="K741" s="1409"/>
      <c r="L741" s="295">
        <f>I741+J741+K741</f>
        <v>0</v>
      </c>
      <c r="M741" s="12">
        <f>(IF($E741&lt;&gt;0,$M$2,IF($L741&lt;&gt;0,$M$2,"")))</f>
      </c>
      <c r="N741" s="13"/>
    </row>
    <row r="742" spans="2:14" ht="15.75">
      <c r="B742" s="362"/>
      <c r="C742" s="285">
        <v>5504</v>
      </c>
      <c r="D742" s="339" t="s">
        <v>677</v>
      </c>
      <c r="E742" s="287">
        <f>F742+G742+H742</f>
        <v>0</v>
      </c>
      <c r="F742" s="173"/>
      <c r="G742" s="174"/>
      <c r="H742" s="1410"/>
      <c r="I742" s="173"/>
      <c r="J742" s="174"/>
      <c r="K742" s="1410"/>
      <c r="L742" s="287">
        <f>I742+J742+K742</f>
        <v>0</v>
      </c>
      <c r="M742" s="12">
        <f>(IF($E742&lt;&gt;0,$M$2,IF($L742&lt;&gt;0,$M$2,"")))</f>
      </c>
      <c r="N742" s="13"/>
    </row>
    <row r="743" spans="2:14" ht="15.75">
      <c r="B743" s="365">
        <v>5700</v>
      </c>
      <c r="C743" s="1789" t="s">
        <v>900</v>
      </c>
      <c r="D743" s="1790"/>
      <c r="E743" s="310">
        <f>SUM(E744:E746)</f>
        <v>0</v>
      </c>
      <c r="F743" s="1459">
        <v>0</v>
      </c>
      <c r="G743" s="1459">
        <v>0</v>
      </c>
      <c r="H743" s="1459">
        <v>0</v>
      </c>
      <c r="I743" s="1459">
        <v>0</v>
      </c>
      <c r="J743" s="1459">
        <v>0</v>
      </c>
      <c r="K743" s="1459">
        <v>0</v>
      </c>
      <c r="L743" s="310">
        <f>SUM(L744:L746)</f>
        <v>0</v>
      </c>
      <c r="M743" s="12">
        <f>(IF($E743&lt;&gt;0,$M$2,IF($L743&lt;&gt;0,$M$2,"")))</f>
      </c>
      <c r="N743" s="13"/>
    </row>
    <row r="744" spans="2:14" ht="15.75">
      <c r="B744" s="366"/>
      <c r="C744" s="367">
        <v>5701</v>
      </c>
      <c r="D744" s="368" t="s">
        <v>678</v>
      </c>
      <c r="E744" s="281">
        <f>F744+G744+H744</f>
        <v>0</v>
      </c>
      <c r="F744" s="1460">
        <v>0</v>
      </c>
      <c r="G744" s="1460">
        <v>0</v>
      </c>
      <c r="H744" s="1461">
        <v>0</v>
      </c>
      <c r="I744" s="1652">
        <v>0</v>
      </c>
      <c r="J744" s="1460">
        <v>0</v>
      </c>
      <c r="K744" s="1460">
        <v>0</v>
      </c>
      <c r="L744" s="281">
        <f>I744+J744+K744</f>
        <v>0</v>
      </c>
      <c r="M744" s="12">
        <f>(IF($E744&lt;&gt;0,$M$2,IF($L744&lt;&gt;0,$M$2,"")))</f>
      </c>
      <c r="N744" s="13"/>
    </row>
    <row r="745" spans="2:14" ht="15.75">
      <c r="B745" s="366"/>
      <c r="C745" s="373">
        <v>5702</v>
      </c>
      <c r="D745" s="374" t="s">
        <v>679</v>
      </c>
      <c r="E745" s="314">
        <f>F745+G745+H745</f>
        <v>0</v>
      </c>
      <c r="F745" s="1460">
        <v>0</v>
      </c>
      <c r="G745" s="1460">
        <v>0</v>
      </c>
      <c r="H745" s="1461">
        <v>0</v>
      </c>
      <c r="I745" s="1652">
        <v>0</v>
      </c>
      <c r="J745" s="1460">
        <v>0</v>
      </c>
      <c r="K745" s="1460">
        <v>0</v>
      </c>
      <c r="L745" s="314">
        <f>I745+J745+K745</f>
        <v>0</v>
      </c>
      <c r="M745" s="12">
        <f>(IF($E745&lt;&gt;0,$M$2,IF($L745&lt;&gt;0,$M$2,"")))</f>
      </c>
      <c r="N745" s="13"/>
    </row>
    <row r="746" spans="2:14" ht="15.75">
      <c r="B746" s="292"/>
      <c r="C746" s="375">
        <v>4071</v>
      </c>
      <c r="D746" s="376" t="s">
        <v>680</v>
      </c>
      <c r="E746" s="377">
        <f>F746+G746+H746</f>
        <v>0</v>
      </c>
      <c r="F746" s="1460">
        <v>0</v>
      </c>
      <c r="G746" s="1460">
        <v>0</v>
      </c>
      <c r="H746" s="1461">
        <v>0</v>
      </c>
      <c r="I746" s="1652">
        <v>0</v>
      </c>
      <c r="J746" s="1460">
        <v>0</v>
      </c>
      <c r="K746" s="1460">
        <v>0</v>
      </c>
      <c r="L746" s="377">
        <f>I746+J746+K746</f>
        <v>0</v>
      </c>
      <c r="M746" s="12">
        <f>(IF($E746&lt;&gt;0,$M$2,IF($L746&lt;&gt;0,$M$2,"")))</f>
      </c>
      <c r="N746" s="13"/>
    </row>
    <row r="747" spans="2:14" ht="15.75">
      <c r="B747" s="571"/>
      <c r="C747" s="1791" t="s">
        <v>681</v>
      </c>
      <c r="D747" s="1792"/>
      <c r="E747" s="1427"/>
      <c r="F747" s="1427"/>
      <c r="G747" s="1427"/>
      <c r="H747" s="1427"/>
      <c r="I747" s="1427"/>
      <c r="J747" s="1427"/>
      <c r="K747" s="1427"/>
      <c r="L747" s="1428"/>
      <c r="M747" s="12">
        <f>(IF($E747&lt;&gt;0,$M$2,IF($L747&lt;&gt;0,$M$2,"")))</f>
      </c>
      <c r="N747" s="13"/>
    </row>
    <row r="748" spans="2:14" ht="15.75">
      <c r="B748" s="381">
        <v>98</v>
      </c>
      <c r="C748" s="1791" t="s">
        <v>681</v>
      </c>
      <c r="D748" s="1792"/>
      <c r="E748" s="382">
        <f>F748+G748+H748</f>
        <v>0</v>
      </c>
      <c r="F748" s="1418"/>
      <c r="G748" s="1419"/>
      <c r="H748" s="1420"/>
      <c r="I748" s="1449">
        <v>0</v>
      </c>
      <c r="J748" s="1450">
        <v>0</v>
      </c>
      <c r="K748" s="1451">
        <v>0</v>
      </c>
      <c r="L748" s="382">
        <f>I748+J748+K748</f>
        <v>0</v>
      </c>
      <c r="M748" s="12">
        <f>(IF($E748&lt;&gt;0,$M$2,IF($L748&lt;&gt;0,$M$2,"")))</f>
      </c>
      <c r="N748" s="13"/>
    </row>
    <row r="749" spans="2:14" ht="15.75">
      <c r="B749" s="1422"/>
      <c r="C749" s="1423"/>
      <c r="D749" s="1424"/>
      <c r="E749" s="269"/>
      <c r="F749" s="269"/>
      <c r="G749" s="269"/>
      <c r="H749" s="269"/>
      <c r="I749" s="269"/>
      <c r="J749" s="269"/>
      <c r="K749" s="269"/>
      <c r="L749" s="270"/>
      <c r="M749" s="12">
        <f>(IF($E749&lt;&gt;0,$M$2,IF($L749&lt;&gt;0,$M$2,"")))</f>
      </c>
      <c r="N749" s="13"/>
    </row>
    <row r="750" spans="2:14" ht="15.75">
      <c r="B750" s="1425"/>
      <c r="C750" s="111"/>
      <c r="D750" s="1426"/>
      <c r="E750" s="218"/>
      <c r="F750" s="218"/>
      <c r="G750" s="218"/>
      <c r="H750" s="218"/>
      <c r="I750" s="218"/>
      <c r="J750" s="218"/>
      <c r="K750" s="218"/>
      <c r="L750" s="389"/>
      <c r="M750" s="12">
        <f>(IF($E750&lt;&gt;0,$M$2,IF($L750&lt;&gt;0,$M$2,"")))</f>
      </c>
      <c r="N750" s="13"/>
    </row>
    <row r="751" spans="2:14" ht="15.75">
      <c r="B751" s="1425"/>
      <c r="C751" s="111"/>
      <c r="D751" s="1426"/>
      <c r="E751" s="218"/>
      <c r="F751" s="218"/>
      <c r="G751" s="218"/>
      <c r="H751" s="218"/>
      <c r="I751" s="218"/>
      <c r="J751" s="218"/>
      <c r="K751" s="218"/>
      <c r="L751" s="389"/>
      <c r="M751" s="12">
        <f>(IF($E751&lt;&gt;0,$M$2,IF($L751&lt;&gt;0,$M$2,"")))</f>
      </c>
      <c r="N751" s="13"/>
    </row>
    <row r="752" spans="2:14" ht="15.75">
      <c r="B752" s="1452"/>
      <c r="C752" s="393" t="s">
        <v>727</v>
      </c>
      <c r="D752" s="1421">
        <f>+B752</f>
        <v>0</v>
      </c>
      <c r="E752" s="395">
        <f>SUM(E637,E640,E646,E654,E655,E673,E677,E683,E686,E687,E688,E689,E690,E699,E705,E706,E707,E708,E715,E719,E720,E721,E722,E725,E726,E734,E737,E738,E743)+E748</f>
        <v>0</v>
      </c>
      <c r="F752" s="396">
        <f>SUM(F637,F640,F646,F654,F655,F673,F677,F683,F686,F687,F688,F689,F690,F699,F705,F706,F707,F708,F715,F719,F720,F721,F722,F725,F726,F734,F737,F738,F743)+F748</f>
        <v>0</v>
      </c>
      <c r="G752" s="397">
        <f>SUM(G637,G640,G646,G654,G655,G673,G677,G683,G686,G687,G688,G689,G690,G699,G705,G706,G707,G708,G715,G719,G720,G721,G722,G725,G726,G734,G737,G738,G743)+G748</f>
        <v>0</v>
      </c>
      <c r="H752" s="398">
        <f>SUM(H637,H640,H646,H654,H655,H673,H677,H683,H686,H687,H688,H689,H690,H699,H705,H706,H707,H708,H715,H719,H720,H721,H722,H725,H726,H734,H737,H738,H743)+H748</f>
        <v>0</v>
      </c>
      <c r="I752" s="396">
        <f>SUM(I637,I640,I646,I654,I655,I673,I677,I683,I686,I687,I688,I689,I690,I699,I705,I706,I707,I708,I715,I719,I720,I721,I722,I725,I726,I734,I737,I738,I743)+I748</f>
        <v>144359</v>
      </c>
      <c r="J752" s="397">
        <f>SUM(J637,J640,J646,J654,J655,J673,J677,J683,J686,J687,J688,J689,J690,J699,J705,J706,J707,J708,J715,J719,J720,J721,J722,J725,J726,J734,J737,J738,J743)+J748</f>
        <v>0</v>
      </c>
      <c r="K752" s="398">
        <f>SUM(K637,K640,K646,K654,K655,K673,K677,K683,K686,K687,K688,K689,K690,K699,K705,K706,K707,K708,K715,K719,K720,K721,K722,K725,K726,K734,K737,K738,K743)+K748</f>
        <v>0</v>
      </c>
      <c r="L752" s="395">
        <f>SUM(L637,L640,L646,L654,L655,L673,L677,L683,L686,L687,L688,L689,L690,L699,L705,L706,L707,L708,L715,L719,L720,L721,L722,L725,L726,L734,L737,L738,L743)+L748</f>
        <v>144359</v>
      </c>
      <c r="M752" s="12">
        <f>(IF($E752&lt;&gt;0,$M$2,IF($L752&lt;&gt;0,$M$2,"")))</f>
        <v>1</v>
      </c>
      <c r="N752" s="73" t="str">
        <f>LEFT(C634,1)</f>
        <v>3</v>
      </c>
    </row>
    <row r="753" spans="2:14" ht="15.75">
      <c r="B753" s="79" t="s">
        <v>120</v>
      </c>
      <c r="C753" s="1"/>
      <c r="L753" s="6"/>
      <c r="M753" s="7">
        <f>(IF($E752&lt;&gt;0,$M$2,IF($L752&lt;&gt;0,$M$2,"")))</f>
        <v>1</v>
      </c>
      <c r="N753" s="8"/>
    </row>
    <row r="754" spans="2:14" ht="15.75">
      <c r="B754" s="1356"/>
      <c r="C754" s="1356"/>
      <c r="D754" s="1357"/>
      <c r="E754" s="1356"/>
      <c r="F754" s="1356"/>
      <c r="G754" s="1356"/>
      <c r="H754" s="1356"/>
      <c r="I754" s="1356"/>
      <c r="J754" s="1356"/>
      <c r="K754" s="1356"/>
      <c r="L754" s="1358"/>
      <c r="M754" s="7">
        <f>(IF($E752&lt;&gt;0,$M$2,IF($L752&lt;&gt;0,$M$2,"")))</f>
        <v>1</v>
      </c>
      <c r="N754" s="8"/>
    </row>
    <row r="755" spans="2:13" ht="15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5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4" ht="15.75">
      <c r="B757" s="6"/>
      <c r="C757" s="6"/>
      <c r="D757" s="517"/>
      <c r="E757" s="38"/>
      <c r="F757" s="38"/>
      <c r="G757" s="38"/>
      <c r="H757" s="38"/>
      <c r="I757" s="38"/>
      <c r="J757" s="38"/>
      <c r="K757" s="38"/>
      <c r="L757" s="38"/>
      <c r="M757" s="7">
        <f>(IF($E890&lt;&gt;0,$M$2,IF($L890&lt;&gt;0,$M$2,"")))</f>
        <v>1</v>
      </c>
      <c r="N757" s="8"/>
    </row>
    <row r="758" spans="2:14" ht="15.75">
      <c r="B758" s="6"/>
      <c r="C758" s="1354"/>
      <c r="D758" s="1355"/>
      <c r="E758" s="38"/>
      <c r="F758" s="38"/>
      <c r="G758" s="38"/>
      <c r="H758" s="38"/>
      <c r="I758" s="38"/>
      <c r="J758" s="38"/>
      <c r="K758" s="38"/>
      <c r="L758" s="38"/>
      <c r="M758" s="7">
        <f>(IF($E890&lt;&gt;0,$M$2,IF($L890&lt;&gt;0,$M$2,"")))</f>
        <v>1</v>
      </c>
      <c r="N758" s="8"/>
    </row>
    <row r="759" spans="2:14" ht="15.75">
      <c r="B759" s="1781" t="str">
        <f>$B$7</f>
        <v>ОТЧЕТНИ ДАННИ ПО ЕБК ЗА ИЗПЪЛНЕНИЕТО НА БЮДЖЕТА</v>
      </c>
      <c r="C759" s="1782"/>
      <c r="D759" s="1782"/>
      <c r="E759" s="242"/>
      <c r="F759" s="242"/>
      <c r="G759" s="237"/>
      <c r="H759" s="237"/>
      <c r="I759" s="237"/>
      <c r="J759" s="237"/>
      <c r="K759" s="237"/>
      <c r="L759" s="237"/>
      <c r="M759" s="7">
        <f>(IF($E890&lt;&gt;0,$M$2,IF($L890&lt;&gt;0,$M$2,"")))</f>
        <v>1</v>
      </c>
      <c r="N759" s="8"/>
    </row>
    <row r="760" spans="2:14" ht="15.75">
      <c r="B760" s="228"/>
      <c r="C760" s="391"/>
      <c r="D760" s="400"/>
      <c r="E760" s="406" t="s">
        <v>458</v>
      </c>
      <c r="F760" s="406" t="s">
        <v>821</v>
      </c>
      <c r="G760" s="237"/>
      <c r="H760" s="1351" t="s">
        <v>1238</v>
      </c>
      <c r="I760" s="1352"/>
      <c r="J760" s="1353"/>
      <c r="K760" s="237"/>
      <c r="L760" s="237"/>
      <c r="M760" s="7">
        <f>(IF($E890&lt;&gt;0,$M$2,IF($L890&lt;&gt;0,$M$2,"")))</f>
        <v>1</v>
      </c>
      <c r="N760" s="8"/>
    </row>
    <row r="761" spans="2:14" ht="15.75">
      <c r="B761" s="1773" t="str">
        <f>$B$9</f>
        <v>ОУ "Неофит Рилски", гр. Килифарево</v>
      </c>
      <c r="C761" s="1774"/>
      <c r="D761" s="1775"/>
      <c r="E761" s="115">
        <f>$E$9</f>
        <v>44927</v>
      </c>
      <c r="F761" s="226">
        <f>$F$9</f>
        <v>45016</v>
      </c>
      <c r="G761" s="237"/>
      <c r="H761" s="237"/>
      <c r="I761" s="237"/>
      <c r="J761" s="237"/>
      <c r="K761" s="237"/>
      <c r="L761" s="237"/>
      <c r="M761" s="7">
        <f>(IF($E890&lt;&gt;0,$M$2,IF($L890&lt;&gt;0,$M$2,"")))</f>
        <v>1</v>
      </c>
      <c r="N761" s="8"/>
    </row>
    <row r="762" spans="2:14" ht="15.75">
      <c r="B762" s="227" t="str">
        <f>$B$10</f>
        <v>(наименование на разпоредителя с бюджет)</v>
      </c>
      <c r="C762" s="228"/>
      <c r="D762" s="229"/>
      <c r="E762" s="237"/>
      <c r="F762" s="237"/>
      <c r="G762" s="237"/>
      <c r="H762" s="237"/>
      <c r="I762" s="237"/>
      <c r="J762" s="237"/>
      <c r="K762" s="237"/>
      <c r="L762" s="237"/>
      <c r="M762" s="7">
        <f>(IF($E890&lt;&gt;0,$M$2,IF($L890&lt;&gt;0,$M$2,"")))</f>
        <v>1</v>
      </c>
      <c r="N762" s="8"/>
    </row>
    <row r="763" spans="2:14" ht="15.75">
      <c r="B763" s="227"/>
      <c r="C763" s="228"/>
      <c r="D763" s="229"/>
      <c r="E763" s="237"/>
      <c r="F763" s="237"/>
      <c r="G763" s="237"/>
      <c r="H763" s="237"/>
      <c r="I763" s="237"/>
      <c r="J763" s="237"/>
      <c r="K763" s="237"/>
      <c r="L763" s="237"/>
      <c r="M763" s="7">
        <f>(IF($E890&lt;&gt;0,$M$2,IF($L890&lt;&gt;0,$M$2,"")))</f>
        <v>1</v>
      </c>
      <c r="N763" s="8"/>
    </row>
    <row r="764" spans="2:14" ht="15.75">
      <c r="B764" s="1841" t="str">
        <f>$B$12</f>
        <v>Велико Търново</v>
      </c>
      <c r="C764" s="1842"/>
      <c r="D764" s="1843"/>
      <c r="E764" s="410" t="s">
        <v>876</v>
      </c>
      <c r="F764" s="1349" t="str">
        <f>$F$12</f>
        <v>5401</v>
      </c>
      <c r="G764" s="237"/>
      <c r="H764" s="237"/>
      <c r="I764" s="237"/>
      <c r="J764" s="237"/>
      <c r="K764" s="237"/>
      <c r="L764" s="237"/>
      <c r="M764" s="7">
        <f>(IF($E890&lt;&gt;0,$M$2,IF($L890&lt;&gt;0,$M$2,"")))</f>
        <v>1</v>
      </c>
      <c r="N764" s="8"/>
    </row>
    <row r="765" spans="2:14" ht="15.75">
      <c r="B765" s="233" t="str">
        <f>$B$13</f>
        <v>(наименование на първостепенния разпоредител с бюджет)</v>
      </c>
      <c r="C765" s="228"/>
      <c r="D765" s="229"/>
      <c r="E765" s="1350"/>
      <c r="F765" s="242"/>
      <c r="G765" s="237"/>
      <c r="H765" s="237"/>
      <c r="I765" s="237"/>
      <c r="J765" s="237"/>
      <c r="K765" s="237"/>
      <c r="L765" s="237"/>
      <c r="M765" s="7">
        <f>(IF($E890&lt;&gt;0,$M$2,IF($L890&lt;&gt;0,$M$2,"")))</f>
        <v>1</v>
      </c>
      <c r="N765" s="8"/>
    </row>
    <row r="766" spans="2:14" ht="15.75">
      <c r="B766" s="236"/>
      <c r="C766" s="237"/>
      <c r="D766" s="124" t="s">
        <v>877</v>
      </c>
      <c r="E766" s="238">
        <f>$E$15</f>
        <v>0</v>
      </c>
      <c r="F766" s="414" t="str">
        <f>$F$15</f>
        <v>БЮДЖЕТ</v>
      </c>
      <c r="G766" s="218"/>
      <c r="H766" s="218"/>
      <c r="I766" s="218"/>
      <c r="J766" s="218"/>
      <c r="K766" s="218"/>
      <c r="L766" s="218"/>
      <c r="M766" s="7">
        <f>(IF($E890&lt;&gt;0,$M$2,IF($L890&lt;&gt;0,$M$2,"")))</f>
        <v>1</v>
      </c>
      <c r="N766" s="8"/>
    </row>
    <row r="767" spans="2:14" ht="15.75">
      <c r="B767" s="228"/>
      <c r="C767" s="391"/>
      <c r="D767" s="400"/>
      <c r="E767" s="237"/>
      <c r="F767" s="409"/>
      <c r="G767" s="409"/>
      <c r="H767" s="409"/>
      <c r="I767" s="409"/>
      <c r="J767" s="409"/>
      <c r="K767" s="409"/>
      <c r="L767" s="1366" t="s">
        <v>459</v>
      </c>
      <c r="M767" s="7">
        <f>(IF($E890&lt;&gt;0,$M$2,IF($L890&lt;&gt;0,$M$2,"")))</f>
        <v>1</v>
      </c>
      <c r="N767" s="8"/>
    </row>
    <row r="768" spans="2:14" ht="15.75">
      <c r="B768" s="247"/>
      <c r="C768" s="248"/>
      <c r="D768" s="249" t="s">
        <v>699</v>
      </c>
      <c r="E768" s="1817" t="str">
        <f>CONCATENATE("Уточнен план ",$C$3)</f>
        <v>Уточнен план 2023</v>
      </c>
      <c r="F768" s="1818"/>
      <c r="G768" s="1818"/>
      <c r="H768" s="1819"/>
      <c r="I768" s="1826" t="str">
        <f>CONCATENATE("Отчет ",$C$3)</f>
        <v>Отчет 2023</v>
      </c>
      <c r="J768" s="1827"/>
      <c r="K768" s="1827"/>
      <c r="L768" s="1828"/>
      <c r="M768" s="7">
        <f>(IF($E890&lt;&gt;0,$M$2,IF($L890&lt;&gt;0,$M$2,"")))</f>
        <v>1</v>
      </c>
      <c r="N768" s="8"/>
    </row>
    <row r="769" spans="2:14" ht="15.75">
      <c r="B769" s="250" t="s">
        <v>62</v>
      </c>
      <c r="C769" s="251" t="s">
        <v>460</v>
      </c>
      <c r="D769" s="252" t="s">
        <v>700</v>
      </c>
      <c r="E769" s="1392" t="str">
        <f>$E$20</f>
        <v>Уточнен план                Общо</v>
      </c>
      <c r="F769" s="1396" t="str">
        <f>$F$20</f>
        <v>държавни дейности</v>
      </c>
      <c r="G769" s="1397" t="str">
        <f>$G$20</f>
        <v>местни дейности</v>
      </c>
      <c r="H769" s="1398" t="str">
        <f>$H$20</f>
        <v>дофинансиране</v>
      </c>
      <c r="I769" s="253" t="str">
        <f>$I$20</f>
        <v>държавни дейности -ОТЧЕТ</v>
      </c>
      <c r="J769" s="254" t="str">
        <f>$J$20</f>
        <v>местни дейности - ОТЧЕТ</v>
      </c>
      <c r="K769" s="255" t="str">
        <f>$K$20</f>
        <v>дофинансиране - ОТЧЕТ</v>
      </c>
      <c r="L769" s="1616" t="str">
        <f>$L$20</f>
        <v>ОТЧЕТ                                    ОБЩО</v>
      </c>
      <c r="M769" s="7">
        <f>(IF($E890&lt;&gt;0,$M$2,IF($L890&lt;&gt;0,$M$2,"")))</f>
        <v>1</v>
      </c>
      <c r="N769" s="8"/>
    </row>
    <row r="770" spans="2:14" ht="15.75">
      <c r="B770" s="258"/>
      <c r="C770" s="259"/>
      <c r="D770" s="260" t="s">
        <v>729</v>
      </c>
      <c r="E770" s="1443" t="str">
        <f>$E$21</f>
        <v>(1)</v>
      </c>
      <c r="F770" s="143" t="str">
        <f>$F$21</f>
        <v>(2)</v>
      </c>
      <c r="G770" s="144" t="str">
        <f>$G$21</f>
        <v>(3)</v>
      </c>
      <c r="H770" s="145" t="str">
        <f>$H$21</f>
        <v>(4)</v>
      </c>
      <c r="I770" s="261" t="str">
        <f>$I$21</f>
        <v>(5)</v>
      </c>
      <c r="J770" s="262" t="str">
        <f>$J$21</f>
        <v>(6)</v>
      </c>
      <c r="K770" s="263" t="str">
        <f>$K$21</f>
        <v>(7)</v>
      </c>
      <c r="L770" s="264" t="str">
        <f>$L$21</f>
        <v>(8)</v>
      </c>
      <c r="M770" s="7">
        <f>(IF($E890&lt;&gt;0,$M$2,IF($L890&lt;&gt;0,$M$2,"")))</f>
        <v>1</v>
      </c>
      <c r="N770" s="8"/>
    </row>
    <row r="771" spans="2:14" ht="15.75">
      <c r="B771" s="1440"/>
      <c r="C771" s="1583" t="e">
        <f>VLOOKUP(D771,OP_LIST2,2,FALSE)</f>
        <v>#N/A</v>
      </c>
      <c r="D771" s="1446"/>
      <c r="E771" s="389"/>
      <c r="F771" s="1430"/>
      <c r="G771" s="1431"/>
      <c r="H771" s="1432"/>
      <c r="I771" s="1430"/>
      <c r="J771" s="1431"/>
      <c r="K771" s="1432"/>
      <c r="L771" s="1429"/>
      <c r="M771" s="7">
        <f>(IF($E890&lt;&gt;0,$M$2,IF($L890&lt;&gt;0,$M$2,"")))</f>
        <v>1</v>
      </c>
      <c r="N771" s="8"/>
    </row>
    <row r="772" spans="2:14" ht="15.75">
      <c r="B772" s="1654" t="s">
        <v>2010</v>
      </c>
      <c r="C772" s="1447">
        <f>VLOOKUP(D773,EBK_DEIN2,2,FALSE)</f>
        <v>3389</v>
      </c>
      <c r="D772" s="1446" t="s">
        <v>778</v>
      </c>
      <c r="E772" s="389"/>
      <c r="F772" s="1433"/>
      <c r="G772" s="1434"/>
      <c r="H772" s="1435"/>
      <c r="I772" s="1433"/>
      <c r="J772" s="1434"/>
      <c r="K772" s="1435"/>
      <c r="L772" s="1429"/>
      <c r="M772" s="7">
        <f>(IF($E890&lt;&gt;0,$M$2,IF($L890&lt;&gt;0,$M$2,"")))</f>
        <v>1</v>
      </c>
      <c r="N772" s="8"/>
    </row>
    <row r="773" spans="2:14" ht="15.75">
      <c r="B773" s="1439"/>
      <c r="C773" s="1572">
        <f>+C772</f>
        <v>3389</v>
      </c>
      <c r="D773" s="1441" t="s">
        <v>1</v>
      </c>
      <c r="E773" s="389"/>
      <c r="F773" s="1433"/>
      <c r="G773" s="1434"/>
      <c r="H773" s="1435"/>
      <c r="I773" s="1433"/>
      <c r="J773" s="1434"/>
      <c r="K773" s="1435"/>
      <c r="L773" s="1429"/>
      <c r="M773" s="7">
        <f>(IF($E890&lt;&gt;0,$M$2,IF($L890&lt;&gt;0,$M$2,"")))</f>
        <v>1</v>
      </c>
      <c r="N773" s="8"/>
    </row>
    <row r="774" spans="2:14" ht="15.75">
      <c r="B774" s="1444"/>
      <c r="C774" s="1442"/>
      <c r="D774" s="1445" t="s">
        <v>701</v>
      </c>
      <c r="E774" s="389"/>
      <c r="F774" s="1436"/>
      <c r="G774" s="1437"/>
      <c r="H774" s="1438"/>
      <c r="I774" s="1436"/>
      <c r="J774" s="1437"/>
      <c r="K774" s="1438"/>
      <c r="L774" s="1429"/>
      <c r="M774" s="7">
        <f>(IF($E890&lt;&gt;0,$M$2,IF($L890&lt;&gt;0,$M$2,"")))</f>
        <v>1</v>
      </c>
      <c r="N774" s="8"/>
    </row>
    <row r="775" spans="2:14" ht="15.75">
      <c r="B775" s="272">
        <v>100</v>
      </c>
      <c r="C775" s="1806" t="s">
        <v>730</v>
      </c>
      <c r="D775" s="1807"/>
      <c r="E775" s="273">
        <f>SUM(E776:E777)</f>
        <v>0</v>
      </c>
      <c r="F775" s="274">
        <f>SUM(F776:F777)</f>
        <v>0</v>
      </c>
      <c r="G775" s="275">
        <f>SUM(G776:G777)</f>
        <v>0</v>
      </c>
      <c r="H775" s="276">
        <f>SUM(H776:H777)</f>
        <v>0</v>
      </c>
      <c r="I775" s="274">
        <f>SUM(I776:I777)</f>
        <v>0</v>
      </c>
      <c r="J775" s="275">
        <f>SUM(J776:J777)</f>
        <v>0</v>
      </c>
      <c r="K775" s="276">
        <f>SUM(K776:K777)</f>
        <v>0</v>
      </c>
      <c r="L775" s="273">
        <f>SUM(L776:L777)</f>
        <v>0</v>
      </c>
      <c r="M775" s="12">
        <f>(IF($E775&lt;&gt;0,$M$2,IF($L775&lt;&gt;0,$M$2,"")))</f>
      </c>
      <c r="N775" s="13"/>
    </row>
    <row r="776" spans="2:14" ht="15.75">
      <c r="B776" s="278"/>
      <c r="C776" s="279">
        <v>101</v>
      </c>
      <c r="D776" s="280" t="s">
        <v>731</v>
      </c>
      <c r="E776" s="281">
        <f>F776+G776+H776</f>
        <v>0</v>
      </c>
      <c r="F776" s="152"/>
      <c r="G776" s="153"/>
      <c r="H776" s="1407"/>
      <c r="I776" s="152"/>
      <c r="J776" s="153"/>
      <c r="K776" s="1407"/>
      <c r="L776" s="281">
        <f>I776+J776+K776</f>
        <v>0</v>
      </c>
      <c r="M776" s="12">
        <f>(IF($E776&lt;&gt;0,$M$2,IF($L776&lt;&gt;0,$M$2,"")))</f>
      </c>
      <c r="N776" s="13"/>
    </row>
    <row r="777" spans="2:14" ht="15.75">
      <c r="B777" s="278"/>
      <c r="C777" s="285">
        <v>102</v>
      </c>
      <c r="D777" s="286" t="s">
        <v>732</v>
      </c>
      <c r="E777" s="287">
        <f>F777+G777+H777</f>
        <v>0</v>
      </c>
      <c r="F777" s="173"/>
      <c r="G777" s="174"/>
      <c r="H777" s="1410"/>
      <c r="I777" s="173"/>
      <c r="J777" s="174"/>
      <c r="K777" s="1410"/>
      <c r="L777" s="287">
        <f>I777+J777+K777</f>
        <v>0</v>
      </c>
      <c r="M777" s="12">
        <f>(IF($E777&lt;&gt;0,$M$2,IF($L777&lt;&gt;0,$M$2,"")))</f>
      </c>
      <c r="N777" s="13"/>
    </row>
    <row r="778" spans="2:14" ht="15.75">
      <c r="B778" s="272">
        <v>200</v>
      </c>
      <c r="C778" s="1802" t="s">
        <v>733</v>
      </c>
      <c r="D778" s="1803"/>
      <c r="E778" s="273">
        <f>SUM(E779:E783)</f>
        <v>0</v>
      </c>
      <c r="F778" s="274">
        <f>SUM(F779:F783)</f>
        <v>0</v>
      </c>
      <c r="G778" s="275">
        <f>SUM(G779:G783)</f>
        <v>0</v>
      </c>
      <c r="H778" s="276">
        <f>SUM(H779:H783)</f>
        <v>0</v>
      </c>
      <c r="I778" s="274">
        <f>SUM(I779:I783)</f>
        <v>0</v>
      </c>
      <c r="J778" s="275">
        <f>SUM(J779:J783)</f>
        <v>0</v>
      </c>
      <c r="K778" s="276">
        <f>SUM(K779:K783)</f>
        <v>0</v>
      </c>
      <c r="L778" s="273">
        <f>SUM(L779:L783)</f>
        <v>0</v>
      </c>
      <c r="M778" s="12">
        <f>(IF($E778&lt;&gt;0,$M$2,IF($L778&lt;&gt;0,$M$2,"")))</f>
      </c>
      <c r="N778" s="13"/>
    </row>
    <row r="779" spans="2:14" ht="15.75">
      <c r="B779" s="291"/>
      <c r="C779" s="279">
        <v>201</v>
      </c>
      <c r="D779" s="280" t="s">
        <v>734</v>
      </c>
      <c r="E779" s="281">
        <f>F779+G779+H779</f>
        <v>0</v>
      </c>
      <c r="F779" s="152"/>
      <c r="G779" s="153"/>
      <c r="H779" s="1407"/>
      <c r="I779" s="152"/>
      <c r="J779" s="153"/>
      <c r="K779" s="1407"/>
      <c r="L779" s="281">
        <f>I779+J779+K779</f>
        <v>0</v>
      </c>
      <c r="M779" s="12">
        <f>(IF($E779&lt;&gt;0,$M$2,IF($L779&lt;&gt;0,$M$2,"")))</f>
      </c>
      <c r="N779" s="13"/>
    </row>
    <row r="780" spans="2:14" ht="15.75">
      <c r="B780" s="292"/>
      <c r="C780" s="293">
        <v>202</v>
      </c>
      <c r="D780" s="294" t="s">
        <v>735</v>
      </c>
      <c r="E780" s="295">
        <f>F780+G780+H780</f>
        <v>0</v>
      </c>
      <c r="F780" s="158"/>
      <c r="G780" s="159"/>
      <c r="H780" s="1409"/>
      <c r="I780" s="158"/>
      <c r="J780" s="159"/>
      <c r="K780" s="1409"/>
      <c r="L780" s="295">
        <f>I780+J780+K780</f>
        <v>0</v>
      </c>
      <c r="M780" s="12">
        <f>(IF($E780&lt;&gt;0,$M$2,IF($L780&lt;&gt;0,$M$2,"")))</f>
      </c>
      <c r="N780" s="13"/>
    </row>
    <row r="781" spans="2:14" ht="15.75">
      <c r="B781" s="299"/>
      <c r="C781" s="293">
        <v>205</v>
      </c>
      <c r="D781" s="294" t="s">
        <v>586</v>
      </c>
      <c r="E781" s="295">
        <f>F781+G781+H781</f>
        <v>0</v>
      </c>
      <c r="F781" s="158"/>
      <c r="G781" s="159"/>
      <c r="H781" s="1409"/>
      <c r="I781" s="158"/>
      <c r="J781" s="159"/>
      <c r="K781" s="1409"/>
      <c r="L781" s="295">
        <f>I781+J781+K781</f>
        <v>0</v>
      </c>
      <c r="M781" s="12">
        <f>(IF($E781&lt;&gt;0,$M$2,IF($L781&lt;&gt;0,$M$2,"")))</f>
      </c>
      <c r="N781" s="13"/>
    </row>
    <row r="782" spans="2:14" ht="15.75">
      <c r="B782" s="299"/>
      <c r="C782" s="293">
        <v>208</v>
      </c>
      <c r="D782" s="300" t="s">
        <v>587</v>
      </c>
      <c r="E782" s="295">
        <f>F782+G782+H782</f>
        <v>0</v>
      </c>
      <c r="F782" s="158"/>
      <c r="G782" s="159"/>
      <c r="H782" s="1409"/>
      <c r="I782" s="158"/>
      <c r="J782" s="159"/>
      <c r="K782" s="1409"/>
      <c r="L782" s="295">
        <f>I782+J782+K782</f>
        <v>0</v>
      </c>
      <c r="M782" s="12">
        <f>(IF($E782&lt;&gt;0,$M$2,IF($L782&lt;&gt;0,$M$2,"")))</f>
      </c>
      <c r="N782" s="13"/>
    </row>
    <row r="783" spans="2:14" ht="15.75">
      <c r="B783" s="291"/>
      <c r="C783" s="285">
        <v>209</v>
      </c>
      <c r="D783" s="301" t="s">
        <v>588</v>
      </c>
      <c r="E783" s="287">
        <f>F783+G783+H783</f>
        <v>0</v>
      </c>
      <c r="F783" s="173"/>
      <c r="G783" s="174"/>
      <c r="H783" s="1410"/>
      <c r="I783" s="173"/>
      <c r="J783" s="174"/>
      <c r="K783" s="1410"/>
      <c r="L783" s="287">
        <f>I783+J783+K783</f>
        <v>0</v>
      </c>
      <c r="M783" s="12">
        <f>(IF($E783&lt;&gt;0,$M$2,IF($L783&lt;&gt;0,$M$2,"")))</f>
      </c>
      <c r="N783" s="13"/>
    </row>
    <row r="784" spans="2:14" ht="15.75">
      <c r="B784" s="272">
        <v>500</v>
      </c>
      <c r="C784" s="1804" t="s">
        <v>189</v>
      </c>
      <c r="D784" s="1805"/>
      <c r="E784" s="273">
        <f>SUM(E785:E791)</f>
        <v>0</v>
      </c>
      <c r="F784" s="274">
        <f>SUM(F785:F791)</f>
        <v>0</v>
      </c>
      <c r="G784" s="275">
        <f>SUM(G785:G791)</f>
        <v>0</v>
      </c>
      <c r="H784" s="276">
        <f>SUM(H785:H791)</f>
        <v>0</v>
      </c>
      <c r="I784" s="274">
        <f>SUM(I785:I791)</f>
        <v>0</v>
      </c>
      <c r="J784" s="275">
        <f>SUM(J785:J791)</f>
        <v>0</v>
      </c>
      <c r="K784" s="276">
        <f>SUM(K785:K791)</f>
        <v>0</v>
      </c>
      <c r="L784" s="273">
        <f>SUM(L785:L791)</f>
        <v>0</v>
      </c>
      <c r="M784" s="12">
        <f>(IF($E784&lt;&gt;0,$M$2,IF($L784&lt;&gt;0,$M$2,"")))</f>
      </c>
      <c r="N784" s="13"/>
    </row>
    <row r="785" spans="2:14" ht="15.75">
      <c r="B785" s="291"/>
      <c r="C785" s="302">
        <v>551</v>
      </c>
      <c r="D785" s="303" t="s">
        <v>190</v>
      </c>
      <c r="E785" s="281">
        <f>F785+G785+H785</f>
        <v>0</v>
      </c>
      <c r="F785" s="152"/>
      <c r="G785" s="153"/>
      <c r="H785" s="1407"/>
      <c r="I785" s="152"/>
      <c r="J785" s="153"/>
      <c r="K785" s="1407"/>
      <c r="L785" s="281">
        <f>I785+J785+K785</f>
        <v>0</v>
      </c>
      <c r="M785" s="12">
        <f>(IF($E785&lt;&gt;0,$M$2,IF($L785&lt;&gt;0,$M$2,"")))</f>
      </c>
      <c r="N785" s="13"/>
    </row>
    <row r="786" spans="2:14" ht="15.75">
      <c r="B786" s="291"/>
      <c r="C786" s="304">
        <v>552</v>
      </c>
      <c r="D786" s="305" t="s">
        <v>895</v>
      </c>
      <c r="E786" s="295">
        <f>F786+G786+H786</f>
        <v>0</v>
      </c>
      <c r="F786" s="158"/>
      <c r="G786" s="159"/>
      <c r="H786" s="1409"/>
      <c r="I786" s="158"/>
      <c r="J786" s="159"/>
      <c r="K786" s="1409"/>
      <c r="L786" s="295">
        <f>I786+J786+K786</f>
        <v>0</v>
      </c>
      <c r="M786" s="12">
        <f>(IF($E786&lt;&gt;0,$M$2,IF($L786&lt;&gt;0,$M$2,"")))</f>
      </c>
      <c r="N786" s="13"/>
    </row>
    <row r="787" spans="2:14" ht="15.75">
      <c r="B787" s="306"/>
      <c r="C787" s="304">
        <v>558</v>
      </c>
      <c r="D787" s="307" t="s">
        <v>857</v>
      </c>
      <c r="E787" s="295">
        <f>F787+G787+H787</f>
        <v>0</v>
      </c>
      <c r="F787" s="484">
        <v>0</v>
      </c>
      <c r="G787" s="485">
        <v>0</v>
      </c>
      <c r="H787" s="160">
        <v>0</v>
      </c>
      <c r="I787" s="484">
        <v>0</v>
      </c>
      <c r="J787" s="485">
        <v>0</v>
      </c>
      <c r="K787" s="160">
        <v>0</v>
      </c>
      <c r="L787" s="295">
        <f>I787+J787+K787</f>
        <v>0</v>
      </c>
      <c r="M787" s="12">
        <f>(IF($E787&lt;&gt;0,$M$2,IF($L787&lt;&gt;0,$M$2,"")))</f>
      </c>
      <c r="N787" s="13"/>
    </row>
    <row r="788" spans="2:14" ht="15.75">
      <c r="B788" s="306"/>
      <c r="C788" s="304">
        <v>560</v>
      </c>
      <c r="D788" s="307" t="s">
        <v>191</v>
      </c>
      <c r="E788" s="295">
        <f>F788+G788+H788</f>
        <v>0</v>
      </c>
      <c r="F788" s="158"/>
      <c r="G788" s="159"/>
      <c r="H788" s="1409"/>
      <c r="I788" s="158"/>
      <c r="J788" s="159"/>
      <c r="K788" s="1409"/>
      <c r="L788" s="295">
        <f>I788+J788+K788</f>
        <v>0</v>
      </c>
      <c r="M788" s="12">
        <f>(IF($E788&lt;&gt;0,$M$2,IF($L788&lt;&gt;0,$M$2,"")))</f>
      </c>
      <c r="N788" s="13"/>
    </row>
    <row r="789" spans="2:14" ht="15.75">
      <c r="B789" s="306"/>
      <c r="C789" s="304">
        <v>580</v>
      </c>
      <c r="D789" s="305" t="s">
        <v>192</v>
      </c>
      <c r="E789" s="295">
        <f>F789+G789+H789</f>
        <v>0</v>
      </c>
      <c r="F789" s="158"/>
      <c r="G789" s="159"/>
      <c r="H789" s="1409"/>
      <c r="I789" s="158"/>
      <c r="J789" s="159"/>
      <c r="K789" s="1409"/>
      <c r="L789" s="295">
        <f>I789+J789+K789</f>
        <v>0</v>
      </c>
      <c r="M789" s="12">
        <f>(IF($E789&lt;&gt;0,$M$2,IF($L789&lt;&gt;0,$M$2,"")))</f>
      </c>
      <c r="N789" s="13"/>
    </row>
    <row r="790" spans="2:14" ht="15.75">
      <c r="B790" s="291"/>
      <c r="C790" s="304">
        <v>588</v>
      </c>
      <c r="D790" s="305" t="s">
        <v>859</v>
      </c>
      <c r="E790" s="295">
        <f>F790+G790+H790</f>
        <v>0</v>
      </c>
      <c r="F790" s="484">
        <v>0</v>
      </c>
      <c r="G790" s="485">
        <v>0</v>
      </c>
      <c r="H790" s="160">
        <v>0</v>
      </c>
      <c r="I790" s="484">
        <v>0</v>
      </c>
      <c r="J790" s="485">
        <v>0</v>
      </c>
      <c r="K790" s="160">
        <v>0</v>
      </c>
      <c r="L790" s="295">
        <f>I790+J790+K790</f>
        <v>0</v>
      </c>
      <c r="M790" s="12">
        <f>(IF($E790&lt;&gt;0,$M$2,IF($L790&lt;&gt;0,$M$2,"")))</f>
      </c>
      <c r="N790" s="13"/>
    </row>
    <row r="791" spans="2:14" ht="15.75">
      <c r="B791" s="291"/>
      <c r="C791" s="308">
        <v>590</v>
      </c>
      <c r="D791" s="309" t="s">
        <v>193</v>
      </c>
      <c r="E791" s="287">
        <f>F791+G791+H791</f>
        <v>0</v>
      </c>
      <c r="F791" s="173"/>
      <c r="G791" s="174"/>
      <c r="H791" s="1410"/>
      <c r="I791" s="173"/>
      <c r="J791" s="174"/>
      <c r="K791" s="1410"/>
      <c r="L791" s="287">
        <f>I791+J791+K791</f>
        <v>0</v>
      </c>
      <c r="M791" s="12">
        <f>(IF($E791&lt;&gt;0,$M$2,IF($L791&lt;&gt;0,$M$2,"")))</f>
      </c>
      <c r="N791" s="13"/>
    </row>
    <row r="792" spans="2:14" ht="15.75">
      <c r="B792" s="272">
        <v>800</v>
      </c>
      <c r="C792" s="1800" t="s">
        <v>194</v>
      </c>
      <c r="D792" s="1801"/>
      <c r="E792" s="310">
        <f>F792+G792+H792</f>
        <v>0</v>
      </c>
      <c r="F792" s="1411"/>
      <c r="G792" s="1412"/>
      <c r="H792" s="1413"/>
      <c r="I792" s="1411"/>
      <c r="J792" s="1412"/>
      <c r="K792" s="1413"/>
      <c r="L792" s="310">
        <f>I792+J792+K792</f>
        <v>0</v>
      </c>
      <c r="M792" s="12">
        <f>(IF($E792&lt;&gt;0,$M$2,IF($L792&lt;&gt;0,$M$2,"")))</f>
      </c>
      <c r="N792" s="13"/>
    </row>
    <row r="793" spans="2:14" ht="15.75">
      <c r="B793" s="272">
        <v>1000</v>
      </c>
      <c r="C793" s="1802" t="s">
        <v>195</v>
      </c>
      <c r="D793" s="1803"/>
      <c r="E793" s="310">
        <f>SUM(E794:E810)</f>
        <v>0</v>
      </c>
      <c r="F793" s="274">
        <f>SUM(F794:F810)</f>
        <v>0</v>
      </c>
      <c r="G793" s="275">
        <f>SUM(G794:G810)</f>
        <v>0</v>
      </c>
      <c r="H793" s="276">
        <f>SUM(H794:H810)</f>
        <v>0</v>
      </c>
      <c r="I793" s="274">
        <f>SUM(I794:I810)</f>
        <v>4362</v>
      </c>
      <c r="J793" s="275">
        <f>SUM(J794:J810)</f>
        <v>0</v>
      </c>
      <c r="K793" s="276">
        <f>SUM(K794:K810)</f>
        <v>0</v>
      </c>
      <c r="L793" s="310">
        <f>SUM(L794:L810)</f>
        <v>4362</v>
      </c>
      <c r="M793" s="12">
        <f>(IF($E793&lt;&gt;0,$M$2,IF($L793&lt;&gt;0,$M$2,"")))</f>
        <v>1</v>
      </c>
      <c r="N793" s="13"/>
    </row>
    <row r="794" spans="2:14" ht="15.75">
      <c r="B794" s="292"/>
      <c r="C794" s="279">
        <v>1011</v>
      </c>
      <c r="D794" s="311" t="s">
        <v>196</v>
      </c>
      <c r="E794" s="281">
        <f>F794+G794+H794</f>
        <v>0</v>
      </c>
      <c r="F794" s="152"/>
      <c r="G794" s="153"/>
      <c r="H794" s="1407"/>
      <c r="I794" s="152"/>
      <c r="J794" s="153"/>
      <c r="K794" s="1407"/>
      <c r="L794" s="281">
        <f>I794+J794+K794</f>
        <v>0</v>
      </c>
      <c r="M794" s="12">
        <f>(IF($E794&lt;&gt;0,$M$2,IF($L794&lt;&gt;0,$M$2,"")))</f>
      </c>
      <c r="N794" s="13"/>
    </row>
    <row r="795" spans="2:14" ht="15.75">
      <c r="B795" s="292"/>
      <c r="C795" s="293">
        <v>1012</v>
      </c>
      <c r="D795" s="294" t="s">
        <v>197</v>
      </c>
      <c r="E795" s="295">
        <f>F795+G795+H795</f>
        <v>0</v>
      </c>
      <c r="F795" s="158"/>
      <c r="G795" s="159"/>
      <c r="H795" s="1409"/>
      <c r="I795" s="158"/>
      <c r="J795" s="159"/>
      <c r="K795" s="1409"/>
      <c r="L795" s="295">
        <f>I795+J795+K795</f>
        <v>0</v>
      </c>
      <c r="M795" s="12">
        <f>(IF($E795&lt;&gt;0,$M$2,IF($L795&lt;&gt;0,$M$2,"")))</f>
      </c>
      <c r="N795" s="13"/>
    </row>
    <row r="796" spans="2:14" ht="15.75">
      <c r="B796" s="292"/>
      <c r="C796" s="293">
        <v>1013</v>
      </c>
      <c r="D796" s="294" t="s">
        <v>198</v>
      </c>
      <c r="E796" s="295">
        <f>F796+G796+H796</f>
        <v>0</v>
      </c>
      <c r="F796" s="158"/>
      <c r="G796" s="159"/>
      <c r="H796" s="1409"/>
      <c r="I796" s="158"/>
      <c r="J796" s="159"/>
      <c r="K796" s="1409"/>
      <c r="L796" s="295">
        <f>I796+J796+K796</f>
        <v>0</v>
      </c>
      <c r="M796" s="12">
        <f>(IF($E796&lt;&gt;0,$M$2,IF($L796&lt;&gt;0,$M$2,"")))</f>
      </c>
      <c r="N796" s="13"/>
    </row>
    <row r="797" spans="2:14" ht="15.75">
      <c r="B797" s="292"/>
      <c r="C797" s="293">
        <v>1014</v>
      </c>
      <c r="D797" s="294" t="s">
        <v>199</v>
      </c>
      <c r="E797" s="295">
        <f>F797+G797+H797</f>
        <v>0</v>
      </c>
      <c r="F797" s="158"/>
      <c r="G797" s="159"/>
      <c r="H797" s="1409"/>
      <c r="I797" s="158"/>
      <c r="J797" s="159"/>
      <c r="K797" s="1409"/>
      <c r="L797" s="295">
        <f>I797+J797+K797</f>
        <v>0</v>
      </c>
      <c r="M797" s="12">
        <f>(IF($E797&lt;&gt;0,$M$2,IF($L797&lt;&gt;0,$M$2,"")))</f>
      </c>
      <c r="N797" s="13"/>
    </row>
    <row r="798" spans="2:14" ht="15.75">
      <c r="B798" s="292"/>
      <c r="C798" s="293">
        <v>1015</v>
      </c>
      <c r="D798" s="294" t="s">
        <v>200</v>
      </c>
      <c r="E798" s="295">
        <f>F798+G798+H798</f>
        <v>0</v>
      </c>
      <c r="F798" s="158"/>
      <c r="G798" s="159"/>
      <c r="H798" s="1409"/>
      <c r="I798" s="158"/>
      <c r="J798" s="159"/>
      <c r="K798" s="1409"/>
      <c r="L798" s="295">
        <f>I798+J798+K798</f>
        <v>0</v>
      </c>
      <c r="M798" s="12">
        <f>(IF($E798&lt;&gt;0,$M$2,IF($L798&lt;&gt;0,$M$2,"")))</f>
      </c>
      <c r="N798" s="13"/>
    </row>
    <row r="799" spans="2:14" ht="15.75">
      <c r="B799" s="292"/>
      <c r="C799" s="312">
        <v>1016</v>
      </c>
      <c r="D799" s="313" t="s">
        <v>201</v>
      </c>
      <c r="E799" s="314">
        <f>F799+G799+H799</f>
        <v>0</v>
      </c>
      <c r="F799" s="164"/>
      <c r="G799" s="165"/>
      <c r="H799" s="1408"/>
      <c r="I799" s="164"/>
      <c r="J799" s="165"/>
      <c r="K799" s="1408"/>
      <c r="L799" s="314">
        <f>I799+J799+K799</f>
        <v>0</v>
      </c>
      <c r="M799" s="12">
        <f>(IF($E799&lt;&gt;0,$M$2,IF($L799&lt;&gt;0,$M$2,"")))</f>
      </c>
      <c r="N799" s="13"/>
    </row>
    <row r="800" spans="2:14" ht="15.75">
      <c r="B800" s="278"/>
      <c r="C800" s="318">
        <v>1020</v>
      </c>
      <c r="D800" s="319" t="s">
        <v>202</v>
      </c>
      <c r="E800" s="320">
        <f>F800+G800+H800</f>
        <v>0</v>
      </c>
      <c r="F800" s="450"/>
      <c r="G800" s="451"/>
      <c r="H800" s="1417"/>
      <c r="I800" s="450">
        <v>4362</v>
      </c>
      <c r="J800" s="451"/>
      <c r="K800" s="1417"/>
      <c r="L800" s="320">
        <f>I800+J800+K800</f>
        <v>4362</v>
      </c>
      <c r="M800" s="12">
        <f>(IF($E800&lt;&gt;0,$M$2,IF($L800&lt;&gt;0,$M$2,"")))</f>
        <v>1</v>
      </c>
      <c r="N800" s="13"/>
    </row>
    <row r="801" spans="2:14" ht="15.75">
      <c r="B801" s="292"/>
      <c r="C801" s="324">
        <v>1030</v>
      </c>
      <c r="D801" s="325" t="s">
        <v>203</v>
      </c>
      <c r="E801" s="326">
        <f>F801+G801+H801</f>
        <v>0</v>
      </c>
      <c r="F801" s="445"/>
      <c r="G801" s="446"/>
      <c r="H801" s="1414"/>
      <c r="I801" s="445"/>
      <c r="J801" s="446"/>
      <c r="K801" s="1414"/>
      <c r="L801" s="326">
        <f>I801+J801+K801</f>
        <v>0</v>
      </c>
      <c r="M801" s="12">
        <f>(IF($E801&lt;&gt;0,$M$2,IF($L801&lt;&gt;0,$M$2,"")))</f>
      </c>
      <c r="N801" s="13"/>
    </row>
    <row r="802" spans="2:14" ht="15.75">
      <c r="B802" s="292"/>
      <c r="C802" s="318">
        <v>1051</v>
      </c>
      <c r="D802" s="331" t="s">
        <v>204</v>
      </c>
      <c r="E802" s="320">
        <f>F802+G802+H802</f>
        <v>0</v>
      </c>
      <c r="F802" s="450"/>
      <c r="G802" s="451"/>
      <c r="H802" s="1417"/>
      <c r="I802" s="450"/>
      <c r="J802" s="451"/>
      <c r="K802" s="1417"/>
      <c r="L802" s="320">
        <f>I802+J802+K802</f>
        <v>0</v>
      </c>
      <c r="M802" s="12">
        <f>(IF($E802&lt;&gt;0,$M$2,IF($L802&lt;&gt;0,$M$2,"")))</f>
      </c>
      <c r="N802" s="13"/>
    </row>
    <row r="803" spans="2:14" ht="15.75">
      <c r="B803" s="292"/>
      <c r="C803" s="293">
        <v>1052</v>
      </c>
      <c r="D803" s="294" t="s">
        <v>205</v>
      </c>
      <c r="E803" s="295">
        <f>F803+G803+H803</f>
        <v>0</v>
      </c>
      <c r="F803" s="158"/>
      <c r="G803" s="159"/>
      <c r="H803" s="1409"/>
      <c r="I803" s="158"/>
      <c r="J803" s="159"/>
      <c r="K803" s="1409"/>
      <c r="L803" s="295">
        <f>I803+J803+K803</f>
        <v>0</v>
      </c>
      <c r="M803" s="12">
        <f>(IF($E803&lt;&gt;0,$M$2,IF($L803&lt;&gt;0,$M$2,"")))</f>
      </c>
      <c r="N803" s="13"/>
    </row>
    <row r="804" spans="2:14" ht="15.75">
      <c r="B804" s="292"/>
      <c r="C804" s="324">
        <v>1053</v>
      </c>
      <c r="D804" s="325" t="s">
        <v>860</v>
      </c>
      <c r="E804" s="326">
        <f>F804+G804+H804</f>
        <v>0</v>
      </c>
      <c r="F804" s="445"/>
      <c r="G804" s="446"/>
      <c r="H804" s="1414"/>
      <c r="I804" s="445"/>
      <c r="J804" s="446"/>
      <c r="K804" s="1414"/>
      <c r="L804" s="326">
        <f>I804+J804+K804</f>
        <v>0</v>
      </c>
      <c r="M804" s="12">
        <f>(IF($E804&lt;&gt;0,$M$2,IF($L804&lt;&gt;0,$M$2,"")))</f>
      </c>
      <c r="N804" s="13"/>
    </row>
    <row r="805" spans="2:14" ht="15.75">
      <c r="B805" s="292"/>
      <c r="C805" s="318">
        <v>1062</v>
      </c>
      <c r="D805" s="319" t="s">
        <v>206</v>
      </c>
      <c r="E805" s="320">
        <f>F805+G805+H805</f>
        <v>0</v>
      </c>
      <c r="F805" s="450"/>
      <c r="G805" s="451"/>
      <c r="H805" s="1417"/>
      <c r="I805" s="450"/>
      <c r="J805" s="451"/>
      <c r="K805" s="1417"/>
      <c r="L805" s="320">
        <f>I805+J805+K805</f>
        <v>0</v>
      </c>
      <c r="M805" s="12">
        <f>(IF($E805&lt;&gt;0,$M$2,IF($L805&lt;&gt;0,$M$2,"")))</f>
      </c>
      <c r="N805" s="13"/>
    </row>
    <row r="806" spans="2:14" ht="15.75">
      <c r="B806" s="292"/>
      <c r="C806" s="324">
        <v>1063</v>
      </c>
      <c r="D806" s="332" t="s">
        <v>787</v>
      </c>
      <c r="E806" s="326">
        <f>F806+G806+H806</f>
        <v>0</v>
      </c>
      <c r="F806" s="445"/>
      <c r="G806" s="446"/>
      <c r="H806" s="1414"/>
      <c r="I806" s="445"/>
      <c r="J806" s="446"/>
      <c r="K806" s="1414"/>
      <c r="L806" s="326">
        <f>I806+J806+K806</f>
        <v>0</v>
      </c>
      <c r="M806" s="12">
        <f>(IF($E806&lt;&gt;0,$M$2,IF($L806&lt;&gt;0,$M$2,"")))</f>
      </c>
      <c r="N806" s="13"/>
    </row>
    <row r="807" spans="2:14" ht="15.75">
      <c r="B807" s="292"/>
      <c r="C807" s="333">
        <v>1069</v>
      </c>
      <c r="D807" s="334" t="s">
        <v>207</v>
      </c>
      <c r="E807" s="335">
        <f>F807+G807+H807</f>
        <v>0</v>
      </c>
      <c r="F807" s="589"/>
      <c r="G807" s="590"/>
      <c r="H807" s="1416"/>
      <c r="I807" s="589"/>
      <c r="J807" s="590"/>
      <c r="K807" s="1416"/>
      <c r="L807" s="335">
        <f>I807+J807+K807</f>
        <v>0</v>
      </c>
      <c r="M807" s="12">
        <f>(IF($E807&lt;&gt;0,$M$2,IF($L807&lt;&gt;0,$M$2,"")))</f>
      </c>
      <c r="N807" s="13"/>
    </row>
    <row r="808" spans="2:14" ht="15.75">
      <c r="B808" s="278"/>
      <c r="C808" s="318">
        <v>1091</v>
      </c>
      <c r="D808" s="331" t="s">
        <v>896</v>
      </c>
      <c r="E808" s="320">
        <f>F808+G808+H808</f>
        <v>0</v>
      </c>
      <c r="F808" s="450"/>
      <c r="G808" s="451"/>
      <c r="H808" s="1417"/>
      <c r="I808" s="450"/>
      <c r="J808" s="451"/>
      <c r="K808" s="1417"/>
      <c r="L808" s="320">
        <f>I808+J808+K808</f>
        <v>0</v>
      </c>
      <c r="M808" s="12">
        <f>(IF($E808&lt;&gt;0,$M$2,IF($L808&lt;&gt;0,$M$2,"")))</f>
      </c>
      <c r="N808" s="13"/>
    </row>
    <row r="809" spans="2:14" ht="15.75">
      <c r="B809" s="292"/>
      <c r="C809" s="293">
        <v>1092</v>
      </c>
      <c r="D809" s="294" t="s">
        <v>299</v>
      </c>
      <c r="E809" s="295">
        <f>F809+G809+H809</f>
        <v>0</v>
      </c>
      <c r="F809" s="158"/>
      <c r="G809" s="159"/>
      <c r="H809" s="1409"/>
      <c r="I809" s="158"/>
      <c r="J809" s="159"/>
      <c r="K809" s="1409"/>
      <c r="L809" s="295">
        <f>I809+J809+K809</f>
        <v>0</v>
      </c>
      <c r="M809" s="12">
        <f>(IF($E809&lt;&gt;0,$M$2,IF($L809&lt;&gt;0,$M$2,"")))</f>
      </c>
      <c r="N809" s="13"/>
    </row>
    <row r="810" spans="2:14" ht="15.75">
      <c r="B810" s="292"/>
      <c r="C810" s="285">
        <v>1098</v>
      </c>
      <c r="D810" s="339" t="s">
        <v>208</v>
      </c>
      <c r="E810" s="287">
        <f>F810+G810+H810</f>
        <v>0</v>
      </c>
      <c r="F810" s="173"/>
      <c r="G810" s="174"/>
      <c r="H810" s="1410"/>
      <c r="I810" s="173"/>
      <c r="J810" s="174"/>
      <c r="K810" s="1410"/>
      <c r="L810" s="287">
        <f>I810+J810+K810</f>
        <v>0</v>
      </c>
      <c r="M810" s="12">
        <f>(IF($E810&lt;&gt;0,$M$2,IF($L810&lt;&gt;0,$M$2,"")))</f>
      </c>
      <c r="N810" s="13"/>
    </row>
    <row r="811" spans="2:14" ht="15.75">
      <c r="B811" s="272">
        <v>1900</v>
      </c>
      <c r="C811" s="1796" t="s">
        <v>266</v>
      </c>
      <c r="D811" s="1797"/>
      <c r="E811" s="310">
        <f>SUM(E812:E814)</f>
        <v>0</v>
      </c>
      <c r="F811" s="274">
        <f>SUM(F812:F814)</f>
        <v>0</v>
      </c>
      <c r="G811" s="275">
        <f>SUM(G812:G814)</f>
        <v>0</v>
      </c>
      <c r="H811" s="276">
        <f>SUM(H812:H814)</f>
        <v>0</v>
      </c>
      <c r="I811" s="274">
        <f>SUM(I812:I814)</f>
        <v>0</v>
      </c>
      <c r="J811" s="275">
        <f>SUM(J812:J814)</f>
        <v>0</v>
      </c>
      <c r="K811" s="276">
        <f>SUM(K812:K814)</f>
        <v>0</v>
      </c>
      <c r="L811" s="310">
        <f>SUM(L812:L814)</f>
        <v>0</v>
      </c>
      <c r="M811" s="12">
        <f>(IF($E811&lt;&gt;0,$M$2,IF($L811&lt;&gt;0,$M$2,"")))</f>
      </c>
      <c r="N811" s="13"/>
    </row>
    <row r="812" spans="2:14" ht="15.75">
      <c r="B812" s="292"/>
      <c r="C812" s="279">
        <v>1901</v>
      </c>
      <c r="D812" s="340" t="s">
        <v>897</v>
      </c>
      <c r="E812" s="281">
        <f>F812+G812+H812</f>
        <v>0</v>
      </c>
      <c r="F812" s="152"/>
      <c r="G812" s="153"/>
      <c r="H812" s="1407"/>
      <c r="I812" s="152"/>
      <c r="J812" s="153"/>
      <c r="K812" s="1407"/>
      <c r="L812" s="281">
        <f>I812+J812+K812</f>
        <v>0</v>
      </c>
      <c r="M812" s="12">
        <f>(IF($E812&lt;&gt;0,$M$2,IF($L812&lt;&gt;0,$M$2,"")))</f>
      </c>
      <c r="N812" s="13"/>
    </row>
    <row r="813" spans="2:14" ht="15.75">
      <c r="B813" s="341"/>
      <c r="C813" s="293">
        <v>1981</v>
      </c>
      <c r="D813" s="342" t="s">
        <v>898</v>
      </c>
      <c r="E813" s="295">
        <f>F813+G813+H813</f>
        <v>0</v>
      </c>
      <c r="F813" s="158"/>
      <c r="G813" s="159"/>
      <c r="H813" s="1409"/>
      <c r="I813" s="158"/>
      <c r="J813" s="159"/>
      <c r="K813" s="1409"/>
      <c r="L813" s="295">
        <f>I813+J813+K813</f>
        <v>0</v>
      </c>
      <c r="M813" s="12">
        <f>(IF($E813&lt;&gt;0,$M$2,IF($L813&lt;&gt;0,$M$2,"")))</f>
      </c>
      <c r="N813" s="13"/>
    </row>
    <row r="814" spans="2:14" ht="15.75">
      <c r="B814" s="292"/>
      <c r="C814" s="285">
        <v>1991</v>
      </c>
      <c r="D814" s="343" t="s">
        <v>899</v>
      </c>
      <c r="E814" s="287">
        <f>F814+G814+H814</f>
        <v>0</v>
      </c>
      <c r="F814" s="173"/>
      <c r="G814" s="174"/>
      <c r="H814" s="1410"/>
      <c r="I814" s="173"/>
      <c r="J814" s="174"/>
      <c r="K814" s="1410"/>
      <c r="L814" s="287">
        <f>I814+J814+K814</f>
        <v>0</v>
      </c>
      <c r="M814" s="12">
        <f>(IF($E814&lt;&gt;0,$M$2,IF($L814&lt;&gt;0,$M$2,"")))</f>
      </c>
      <c r="N814" s="13"/>
    </row>
    <row r="815" spans="2:14" ht="15.75">
      <c r="B815" s="272">
        <v>2100</v>
      </c>
      <c r="C815" s="1796" t="s">
        <v>708</v>
      </c>
      <c r="D815" s="1797"/>
      <c r="E815" s="310">
        <f>SUM(E816:E820)</f>
        <v>0</v>
      </c>
      <c r="F815" s="274">
        <f>SUM(F816:F820)</f>
        <v>0</v>
      </c>
      <c r="G815" s="275">
        <f>SUM(G816:G820)</f>
        <v>0</v>
      </c>
      <c r="H815" s="276">
        <f>SUM(H816:H820)</f>
        <v>0</v>
      </c>
      <c r="I815" s="274">
        <f>SUM(I816:I820)</f>
        <v>0</v>
      </c>
      <c r="J815" s="275">
        <f>SUM(J816:J820)</f>
        <v>0</v>
      </c>
      <c r="K815" s="276">
        <f>SUM(K816:K820)</f>
        <v>0</v>
      </c>
      <c r="L815" s="310">
        <f>SUM(L816:L820)</f>
        <v>0</v>
      </c>
      <c r="M815" s="12">
        <f>(IF($E815&lt;&gt;0,$M$2,IF($L815&lt;&gt;0,$M$2,"")))</f>
      </c>
      <c r="N815" s="13"/>
    </row>
    <row r="816" spans="2:14" ht="15.75">
      <c r="B816" s="292"/>
      <c r="C816" s="279">
        <v>2110</v>
      </c>
      <c r="D816" s="344" t="s">
        <v>209</v>
      </c>
      <c r="E816" s="281">
        <f>F816+G816+H816</f>
        <v>0</v>
      </c>
      <c r="F816" s="152"/>
      <c r="G816" s="153"/>
      <c r="H816" s="1407"/>
      <c r="I816" s="152"/>
      <c r="J816" s="153"/>
      <c r="K816" s="1407"/>
      <c r="L816" s="281">
        <f>I816+J816+K816</f>
        <v>0</v>
      </c>
      <c r="M816" s="12">
        <f>(IF($E816&lt;&gt;0,$M$2,IF($L816&lt;&gt;0,$M$2,"")))</f>
      </c>
      <c r="N816" s="13"/>
    </row>
    <row r="817" spans="2:14" ht="15.75">
      <c r="B817" s="341"/>
      <c r="C817" s="293">
        <v>2120</v>
      </c>
      <c r="D817" s="300" t="s">
        <v>210</v>
      </c>
      <c r="E817" s="295">
        <f>F817+G817+H817</f>
        <v>0</v>
      </c>
      <c r="F817" s="158"/>
      <c r="G817" s="159"/>
      <c r="H817" s="1409"/>
      <c r="I817" s="158"/>
      <c r="J817" s="159"/>
      <c r="K817" s="1409"/>
      <c r="L817" s="295">
        <f>I817+J817+K817</f>
        <v>0</v>
      </c>
      <c r="M817" s="12">
        <f>(IF($E817&lt;&gt;0,$M$2,IF($L817&lt;&gt;0,$M$2,"")))</f>
      </c>
      <c r="N817" s="13"/>
    </row>
    <row r="818" spans="2:14" ht="15.75">
      <c r="B818" s="341"/>
      <c r="C818" s="293">
        <v>2125</v>
      </c>
      <c r="D818" s="300" t="s">
        <v>211</v>
      </c>
      <c r="E818" s="295">
        <f>F818+G818+H818</f>
        <v>0</v>
      </c>
      <c r="F818" s="484">
        <v>0</v>
      </c>
      <c r="G818" s="485">
        <v>0</v>
      </c>
      <c r="H818" s="160">
        <v>0</v>
      </c>
      <c r="I818" s="484">
        <v>0</v>
      </c>
      <c r="J818" s="485">
        <v>0</v>
      </c>
      <c r="K818" s="160">
        <v>0</v>
      </c>
      <c r="L818" s="295">
        <f>I818+J818+K818</f>
        <v>0</v>
      </c>
      <c r="M818" s="12">
        <f>(IF($E818&lt;&gt;0,$M$2,IF($L818&lt;&gt;0,$M$2,"")))</f>
      </c>
      <c r="N818" s="13"/>
    </row>
    <row r="819" spans="2:14" ht="15.75">
      <c r="B819" s="291"/>
      <c r="C819" s="293">
        <v>2140</v>
      </c>
      <c r="D819" s="300" t="s">
        <v>212</v>
      </c>
      <c r="E819" s="295">
        <f>F819+G819+H819</f>
        <v>0</v>
      </c>
      <c r="F819" s="484">
        <v>0</v>
      </c>
      <c r="G819" s="485">
        <v>0</v>
      </c>
      <c r="H819" s="160">
        <v>0</v>
      </c>
      <c r="I819" s="484">
        <v>0</v>
      </c>
      <c r="J819" s="485">
        <v>0</v>
      </c>
      <c r="K819" s="160">
        <v>0</v>
      </c>
      <c r="L819" s="295">
        <f>I819+J819+K819</f>
        <v>0</v>
      </c>
      <c r="M819" s="12">
        <f>(IF($E819&lt;&gt;0,$M$2,IF($L819&lt;&gt;0,$M$2,"")))</f>
      </c>
      <c r="N819" s="13"/>
    </row>
    <row r="820" spans="2:14" ht="15.75">
      <c r="B820" s="292"/>
      <c r="C820" s="285">
        <v>2190</v>
      </c>
      <c r="D820" s="345" t="s">
        <v>213</v>
      </c>
      <c r="E820" s="287">
        <f>F820+G820+H820</f>
        <v>0</v>
      </c>
      <c r="F820" s="173"/>
      <c r="G820" s="174"/>
      <c r="H820" s="1410"/>
      <c r="I820" s="173"/>
      <c r="J820" s="174"/>
      <c r="K820" s="1410"/>
      <c r="L820" s="287">
        <f>I820+J820+K820</f>
        <v>0</v>
      </c>
      <c r="M820" s="12">
        <f>(IF($E820&lt;&gt;0,$M$2,IF($L820&lt;&gt;0,$M$2,"")))</f>
      </c>
      <c r="N820" s="13"/>
    </row>
    <row r="821" spans="2:14" ht="15.75">
      <c r="B821" s="272">
        <v>2200</v>
      </c>
      <c r="C821" s="1796" t="s">
        <v>214</v>
      </c>
      <c r="D821" s="1797"/>
      <c r="E821" s="310">
        <f>SUM(E822:E823)</f>
        <v>0</v>
      </c>
      <c r="F821" s="274">
        <f>SUM(F822:F823)</f>
        <v>0</v>
      </c>
      <c r="G821" s="275">
        <f>SUM(G822:G823)</f>
        <v>0</v>
      </c>
      <c r="H821" s="276">
        <f>SUM(H822:H823)</f>
        <v>0</v>
      </c>
      <c r="I821" s="274">
        <f>SUM(I822:I823)</f>
        <v>0</v>
      </c>
      <c r="J821" s="275">
        <f>SUM(J822:J823)</f>
        <v>0</v>
      </c>
      <c r="K821" s="276">
        <f>SUM(K822:K823)</f>
        <v>0</v>
      </c>
      <c r="L821" s="310">
        <f>SUM(L822:L823)</f>
        <v>0</v>
      </c>
      <c r="M821" s="12">
        <f>(IF($E821&lt;&gt;0,$M$2,IF($L821&lt;&gt;0,$M$2,"")))</f>
      </c>
      <c r="N821" s="13"/>
    </row>
    <row r="822" spans="2:14" ht="15.75">
      <c r="B822" s="292"/>
      <c r="C822" s="279">
        <v>2221</v>
      </c>
      <c r="D822" s="280" t="s">
        <v>300</v>
      </c>
      <c r="E822" s="281">
        <f>F822+G822+H822</f>
        <v>0</v>
      </c>
      <c r="F822" s="152"/>
      <c r="G822" s="153"/>
      <c r="H822" s="1407"/>
      <c r="I822" s="152"/>
      <c r="J822" s="153"/>
      <c r="K822" s="1407"/>
      <c r="L822" s="281">
        <f>I822+J822+K822</f>
        <v>0</v>
      </c>
      <c r="M822" s="12">
        <f>(IF($E822&lt;&gt;0,$M$2,IF($L822&lt;&gt;0,$M$2,"")))</f>
      </c>
      <c r="N822" s="13"/>
    </row>
    <row r="823" spans="2:14" ht="15.75">
      <c r="B823" s="292"/>
      <c r="C823" s="285">
        <v>2224</v>
      </c>
      <c r="D823" s="286" t="s">
        <v>215</v>
      </c>
      <c r="E823" s="287">
        <f>F823+G823+H823</f>
        <v>0</v>
      </c>
      <c r="F823" s="173"/>
      <c r="G823" s="174"/>
      <c r="H823" s="1410"/>
      <c r="I823" s="173"/>
      <c r="J823" s="174"/>
      <c r="K823" s="1410"/>
      <c r="L823" s="287">
        <f>I823+J823+K823</f>
        <v>0</v>
      </c>
      <c r="M823" s="12">
        <f>(IF($E823&lt;&gt;0,$M$2,IF($L823&lt;&gt;0,$M$2,"")))</f>
      </c>
      <c r="N823" s="13"/>
    </row>
    <row r="824" spans="2:14" ht="15.75">
      <c r="B824" s="272">
        <v>2500</v>
      </c>
      <c r="C824" s="1796" t="s">
        <v>216</v>
      </c>
      <c r="D824" s="1797"/>
      <c r="E824" s="310">
        <f>F824+G824+H824</f>
        <v>0</v>
      </c>
      <c r="F824" s="1411"/>
      <c r="G824" s="1412"/>
      <c r="H824" s="1413"/>
      <c r="I824" s="1411"/>
      <c r="J824" s="1412"/>
      <c r="K824" s="1413"/>
      <c r="L824" s="310">
        <f>I824+J824+K824</f>
        <v>0</v>
      </c>
      <c r="M824" s="12">
        <f>(IF($E824&lt;&gt;0,$M$2,IF($L824&lt;&gt;0,$M$2,"")))</f>
      </c>
      <c r="N824" s="13"/>
    </row>
    <row r="825" spans="2:14" ht="15.75">
      <c r="B825" s="272">
        <v>2600</v>
      </c>
      <c r="C825" s="1798" t="s">
        <v>217</v>
      </c>
      <c r="D825" s="1799"/>
      <c r="E825" s="310">
        <f>F825+G825+H825</f>
        <v>0</v>
      </c>
      <c r="F825" s="1411"/>
      <c r="G825" s="1412"/>
      <c r="H825" s="1413"/>
      <c r="I825" s="1411"/>
      <c r="J825" s="1412"/>
      <c r="K825" s="1413"/>
      <c r="L825" s="310">
        <f>I825+J825+K825</f>
        <v>0</v>
      </c>
      <c r="M825" s="12">
        <f>(IF($E825&lt;&gt;0,$M$2,IF($L825&lt;&gt;0,$M$2,"")))</f>
      </c>
      <c r="N825" s="13"/>
    </row>
    <row r="826" spans="2:14" ht="15.75">
      <c r="B826" s="272">
        <v>2700</v>
      </c>
      <c r="C826" s="1798" t="s">
        <v>218</v>
      </c>
      <c r="D826" s="1799"/>
      <c r="E826" s="310">
        <f>F826+G826+H826</f>
        <v>0</v>
      </c>
      <c r="F826" s="1411"/>
      <c r="G826" s="1412"/>
      <c r="H826" s="1413"/>
      <c r="I826" s="1411"/>
      <c r="J826" s="1412"/>
      <c r="K826" s="1413"/>
      <c r="L826" s="310">
        <f>I826+J826+K826</f>
        <v>0</v>
      </c>
      <c r="M826" s="12">
        <f>(IF($E826&lt;&gt;0,$M$2,IF($L826&lt;&gt;0,$M$2,"")))</f>
      </c>
      <c r="N826" s="13"/>
    </row>
    <row r="827" spans="2:14" ht="15.75">
      <c r="B827" s="272">
        <v>2800</v>
      </c>
      <c r="C827" s="1798" t="s">
        <v>1647</v>
      </c>
      <c r="D827" s="1799"/>
      <c r="E827" s="310">
        <f>F827+G827+H827</f>
        <v>0</v>
      </c>
      <c r="F827" s="1411"/>
      <c r="G827" s="1412"/>
      <c r="H827" s="1413"/>
      <c r="I827" s="1411"/>
      <c r="J827" s="1412"/>
      <c r="K827" s="1413"/>
      <c r="L827" s="310">
        <f>I827+J827+K827</f>
        <v>0</v>
      </c>
      <c r="M827" s="12">
        <f>(IF($E827&lt;&gt;0,$M$2,IF($L827&lt;&gt;0,$M$2,"")))</f>
      </c>
      <c r="N827" s="13"/>
    </row>
    <row r="828" spans="2:14" ht="15.75">
      <c r="B828" s="272">
        <v>2900</v>
      </c>
      <c r="C828" s="1796" t="s">
        <v>219</v>
      </c>
      <c r="D828" s="1797"/>
      <c r="E828" s="310">
        <f>SUM(E829:E836)</f>
        <v>0</v>
      </c>
      <c r="F828" s="274">
        <f>SUM(F829:F836)</f>
        <v>0</v>
      </c>
      <c r="G828" s="274">
        <f>SUM(G829:G836)</f>
        <v>0</v>
      </c>
      <c r="H828" s="274">
        <f>SUM(H829:H836)</f>
        <v>0</v>
      </c>
      <c r="I828" s="274">
        <f>SUM(I829:I836)</f>
        <v>0</v>
      </c>
      <c r="J828" s="274">
        <f>SUM(J829:J836)</f>
        <v>0</v>
      </c>
      <c r="K828" s="274">
        <f>SUM(K829:K836)</f>
        <v>0</v>
      </c>
      <c r="L828" s="274">
        <f>SUM(L829:L836)</f>
        <v>0</v>
      </c>
      <c r="M828" s="12">
        <f>(IF($E828&lt;&gt;0,$M$2,IF($L828&lt;&gt;0,$M$2,"")))</f>
      </c>
      <c r="N828" s="13"/>
    </row>
    <row r="829" spans="2:14" ht="15.75">
      <c r="B829" s="346"/>
      <c r="C829" s="279">
        <v>2910</v>
      </c>
      <c r="D829" s="347" t="s">
        <v>1939</v>
      </c>
      <c r="E829" s="281">
        <f>F829+G829+H829</f>
        <v>0</v>
      </c>
      <c r="F829" s="152"/>
      <c r="G829" s="153"/>
      <c r="H829" s="1407"/>
      <c r="I829" s="152"/>
      <c r="J829" s="153"/>
      <c r="K829" s="1407"/>
      <c r="L829" s="281">
        <f>I829+J829+K829</f>
        <v>0</v>
      </c>
      <c r="M829" s="12">
        <f>(IF($E829&lt;&gt;0,$M$2,IF($L829&lt;&gt;0,$M$2,"")))</f>
      </c>
      <c r="N829" s="13"/>
    </row>
    <row r="830" spans="2:14" ht="15.75">
      <c r="B830" s="346"/>
      <c r="C830" s="279">
        <v>2920</v>
      </c>
      <c r="D830" s="347" t="s">
        <v>220</v>
      </c>
      <c r="E830" s="281">
        <f>F830+G830+H830</f>
        <v>0</v>
      </c>
      <c r="F830" s="152"/>
      <c r="G830" s="153"/>
      <c r="H830" s="1407"/>
      <c r="I830" s="152"/>
      <c r="J830" s="153"/>
      <c r="K830" s="1407"/>
      <c r="L830" s="281">
        <f>I830+J830+K830</f>
        <v>0</v>
      </c>
      <c r="M830" s="12">
        <f>(IF($E830&lt;&gt;0,$M$2,IF($L830&lt;&gt;0,$M$2,"")))</f>
      </c>
      <c r="N830" s="13"/>
    </row>
    <row r="831" spans="2:14" ht="15.75">
      <c r="B831" s="346"/>
      <c r="C831" s="324">
        <v>2969</v>
      </c>
      <c r="D831" s="348" t="s">
        <v>221</v>
      </c>
      <c r="E831" s="326">
        <f>F831+G831+H831</f>
        <v>0</v>
      </c>
      <c r="F831" s="445"/>
      <c r="G831" s="446"/>
      <c r="H831" s="1414"/>
      <c r="I831" s="445"/>
      <c r="J831" s="446"/>
      <c r="K831" s="1414"/>
      <c r="L831" s="326">
        <f>I831+J831+K831</f>
        <v>0</v>
      </c>
      <c r="M831" s="12">
        <f>(IF($E831&lt;&gt;0,$M$2,IF($L831&lt;&gt;0,$M$2,"")))</f>
      </c>
      <c r="N831" s="13"/>
    </row>
    <row r="832" spans="2:14" ht="15.75">
      <c r="B832" s="346"/>
      <c r="C832" s="349">
        <v>2970</v>
      </c>
      <c r="D832" s="350" t="s">
        <v>222</v>
      </c>
      <c r="E832" s="351">
        <f>F832+G832+H832</f>
        <v>0</v>
      </c>
      <c r="F832" s="625"/>
      <c r="G832" s="626"/>
      <c r="H832" s="1415"/>
      <c r="I832" s="625"/>
      <c r="J832" s="626"/>
      <c r="K832" s="1415"/>
      <c r="L832" s="351">
        <f>I832+J832+K832</f>
        <v>0</v>
      </c>
      <c r="M832" s="12">
        <f>(IF($E832&lt;&gt;0,$M$2,IF($L832&lt;&gt;0,$M$2,"")))</f>
      </c>
      <c r="N832" s="13"/>
    </row>
    <row r="833" spans="2:14" ht="15.75">
      <c r="B833" s="346"/>
      <c r="C833" s="333">
        <v>2989</v>
      </c>
      <c r="D833" s="355" t="s">
        <v>223</v>
      </c>
      <c r="E833" s="335">
        <f>F833+G833+H833</f>
        <v>0</v>
      </c>
      <c r="F833" s="589"/>
      <c r="G833" s="590"/>
      <c r="H833" s="1416"/>
      <c r="I833" s="589"/>
      <c r="J833" s="590"/>
      <c r="K833" s="1416"/>
      <c r="L833" s="335">
        <f>I833+J833+K833</f>
        <v>0</v>
      </c>
      <c r="M833" s="12">
        <f>(IF($E833&lt;&gt;0,$M$2,IF($L833&lt;&gt;0,$M$2,"")))</f>
      </c>
      <c r="N833" s="13"/>
    </row>
    <row r="834" spans="2:14" ht="15.75">
      <c r="B834" s="292"/>
      <c r="C834" s="318">
        <v>2990</v>
      </c>
      <c r="D834" s="356" t="s">
        <v>1958</v>
      </c>
      <c r="E834" s="320">
        <f>F834+G834+H834</f>
        <v>0</v>
      </c>
      <c r="F834" s="450"/>
      <c r="G834" s="451"/>
      <c r="H834" s="1417"/>
      <c r="I834" s="450"/>
      <c r="J834" s="451"/>
      <c r="K834" s="1417"/>
      <c r="L834" s="320">
        <f>I834+J834+K834</f>
        <v>0</v>
      </c>
      <c r="M834" s="12">
        <f>(IF($E834&lt;&gt;0,$M$2,IF($L834&lt;&gt;0,$M$2,"")))</f>
      </c>
      <c r="N834" s="13"/>
    </row>
    <row r="835" spans="2:14" ht="15.75">
      <c r="B835" s="292"/>
      <c r="C835" s="318">
        <v>2991</v>
      </c>
      <c r="D835" s="356" t="s">
        <v>224</v>
      </c>
      <c r="E835" s="320">
        <f>F835+G835+H835</f>
        <v>0</v>
      </c>
      <c r="F835" s="450"/>
      <c r="G835" s="451"/>
      <c r="H835" s="1417"/>
      <c r="I835" s="450"/>
      <c r="J835" s="451"/>
      <c r="K835" s="1417"/>
      <c r="L835" s="320">
        <f>I835+J835+K835</f>
        <v>0</v>
      </c>
      <c r="M835" s="12">
        <f>(IF($E835&lt;&gt;0,$M$2,IF($L835&lt;&gt;0,$M$2,"")))</f>
      </c>
      <c r="N835" s="13"/>
    </row>
    <row r="836" spans="2:14" ht="15.75">
      <c r="B836" s="292"/>
      <c r="C836" s="285">
        <v>2992</v>
      </c>
      <c r="D836" s="357" t="s">
        <v>225</v>
      </c>
      <c r="E836" s="287">
        <f>F836+G836+H836</f>
        <v>0</v>
      </c>
      <c r="F836" s="173"/>
      <c r="G836" s="174"/>
      <c r="H836" s="1410"/>
      <c r="I836" s="173"/>
      <c r="J836" s="174"/>
      <c r="K836" s="1410"/>
      <c r="L836" s="287">
        <f>I836+J836+K836</f>
        <v>0</v>
      </c>
      <c r="M836" s="12">
        <f>(IF($E836&lt;&gt;0,$M$2,IF($L836&lt;&gt;0,$M$2,"")))</f>
      </c>
      <c r="N836" s="13"/>
    </row>
    <row r="837" spans="2:14" ht="15.75">
      <c r="B837" s="272">
        <v>3300</v>
      </c>
      <c r="C837" s="358" t="s">
        <v>1989</v>
      </c>
      <c r="D837" s="1469"/>
      <c r="E837" s="310">
        <f>SUM(E838:E842)</f>
        <v>0</v>
      </c>
      <c r="F837" s="274">
        <f>SUM(F838:F842)</f>
        <v>0</v>
      </c>
      <c r="G837" s="275">
        <f>SUM(G838:G842)</f>
        <v>0</v>
      </c>
      <c r="H837" s="276">
        <f>SUM(H838:H842)</f>
        <v>0</v>
      </c>
      <c r="I837" s="274">
        <f>SUM(I838:I842)</f>
        <v>0</v>
      </c>
      <c r="J837" s="275">
        <f>SUM(J838:J842)</f>
        <v>0</v>
      </c>
      <c r="K837" s="276">
        <f>SUM(K838:K842)</f>
        <v>0</v>
      </c>
      <c r="L837" s="310">
        <f>SUM(L838:L842)</f>
        <v>0</v>
      </c>
      <c r="M837" s="12">
        <f>(IF($E837&lt;&gt;0,$M$2,IF($L837&lt;&gt;0,$M$2,"")))</f>
      </c>
      <c r="N837" s="13"/>
    </row>
    <row r="838" spans="2:14" ht="15.75">
      <c r="B838" s="291"/>
      <c r="C838" s="279">
        <v>3301</v>
      </c>
      <c r="D838" s="359" t="s">
        <v>226</v>
      </c>
      <c r="E838" s="281">
        <f>F838+G838+H838</f>
        <v>0</v>
      </c>
      <c r="F838" s="482">
        <v>0</v>
      </c>
      <c r="G838" s="483">
        <v>0</v>
      </c>
      <c r="H838" s="154">
        <v>0</v>
      </c>
      <c r="I838" s="482">
        <v>0</v>
      </c>
      <c r="J838" s="483">
        <v>0</v>
      </c>
      <c r="K838" s="154">
        <v>0</v>
      </c>
      <c r="L838" s="281">
        <f>I838+J838+K838</f>
        <v>0</v>
      </c>
      <c r="M838" s="12">
        <f>(IF($E838&lt;&gt;0,$M$2,IF($L838&lt;&gt;0,$M$2,"")))</f>
      </c>
      <c r="N838" s="13"/>
    </row>
    <row r="839" spans="2:14" ht="15.75">
      <c r="B839" s="291"/>
      <c r="C839" s="293">
        <v>3302</v>
      </c>
      <c r="D839" s="360" t="s">
        <v>702</v>
      </c>
      <c r="E839" s="295">
        <f>F839+G839+H839</f>
        <v>0</v>
      </c>
      <c r="F839" s="484">
        <v>0</v>
      </c>
      <c r="G839" s="485">
        <v>0</v>
      </c>
      <c r="H839" s="160">
        <v>0</v>
      </c>
      <c r="I839" s="484">
        <v>0</v>
      </c>
      <c r="J839" s="485">
        <v>0</v>
      </c>
      <c r="K839" s="160">
        <v>0</v>
      </c>
      <c r="L839" s="295">
        <f>I839+J839+K839</f>
        <v>0</v>
      </c>
      <c r="M839" s="12">
        <f>(IF($E839&lt;&gt;0,$M$2,IF($L839&lt;&gt;0,$M$2,"")))</f>
      </c>
      <c r="N839" s="13"/>
    </row>
    <row r="840" spans="2:14" ht="15.75">
      <c r="B840" s="291"/>
      <c r="C840" s="293">
        <v>3304</v>
      </c>
      <c r="D840" s="360" t="s">
        <v>227</v>
      </c>
      <c r="E840" s="295">
        <f>F840+G840+H840</f>
        <v>0</v>
      </c>
      <c r="F840" s="484">
        <v>0</v>
      </c>
      <c r="G840" s="485">
        <v>0</v>
      </c>
      <c r="H840" s="160">
        <v>0</v>
      </c>
      <c r="I840" s="484">
        <v>0</v>
      </c>
      <c r="J840" s="485">
        <v>0</v>
      </c>
      <c r="K840" s="160">
        <v>0</v>
      </c>
      <c r="L840" s="295">
        <f>I840+J840+K840</f>
        <v>0</v>
      </c>
      <c r="M840" s="12">
        <f>(IF($E840&lt;&gt;0,$M$2,IF($L840&lt;&gt;0,$M$2,"")))</f>
      </c>
      <c r="N840" s="13"/>
    </row>
    <row r="841" spans="2:14" ht="15.75">
      <c r="B841" s="291"/>
      <c r="C841" s="285">
        <v>3306</v>
      </c>
      <c r="D841" s="361" t="s">
        <v>1644</v>
      </c>
      <c r="E841" s="295">
        <f>F841+G841+H841</f>
        <v>0</v>
      </c>
      <c r="F841" s="484">
        <v>0</v>
      </c>
      <c r="G841" s="485">
        <v>0</v>
      </c>
      <c r="H841" s="160">
        <v>0</v>
      </c>
      <c r="I841" s="484">
        <v>0</v>
      </c>
      <c r="J841" s="485">
        <v>0</v>
      </c>
      <c r="K841" s="160">
        <v>0</v>
      </c>
      <c r="L841" s="295">
        <f>I841+J841+K841</f>
        <v>0</v>
      </c>
      <c r="M841" s="12">
        <f>(IF($E841&lt;&gt;0,$M$2,IF($L841&lt;&gt;0,$M$2,"")))</f>
      </c>
      <c r="N841" s="13"/>
    </row>
    <row r="842" spans="2:14" ht="15.75">
      <c r="B842" s="291"/>
      <c r="C842" s="285">
        <v>3307</v>
      </c>
      <c r="D842" s="361" t="s">
        <v>2003</v>
      </c>
      <c r="E842" s="287">
        <f>F842+G842+H842</f>
        <v>0</v>
      </c>
      <c r="F842" s="486">
        <v>0</v>
      </c>
      <c r="G842" s="487">
        <v>0</v>
      </c>
      <c r="H842" s="175">
        <v>0</v>
      </c>
      <c r="I842" s="486">
        <v>0</v>
      </c>
      <c r="J842" s="487">
        <v>0</v>
      </c>
      <c r="K842" s="175">
        <v>0</v>
      </c>
      <c r="L842" s="287">
        <f>I842+J842+K842</f>
        <v>0</v>
      </c>
      <c r="M842" s="12">
        <f>(IF($E842&lt;&gt;0,$M$2,IF($L842&lt;&gt;0,$M$2,"")))</f>
      </c>
      <c r="N842" s="13"/>
    </row>
    <row r="843" spans="2:14" ht="15.75">
      <c r="B843" s="272">
        <v>3900</v>
      </c>
      <c r="C843" s="1796" t="s">
        <v>228</v>
      </c>
      <c r="D843" s="1797"/>
      <c r="E843" s="310">
        <f>F843+G843+H843</f>
        <v>0</v>
      </c>
      <c r="F843" s="1459">
        <v>0</v>
      </c>
      <c r="G843" s="1460">
        <v>0</v>
      </c>
      <c r="H843" s="1461">
        <v>0</v>
      </c>
      <c r="I843" s="1459">
        <v>0</v>
      </c>
      <c r="J843" s="1460">
        <v>0</v>
      </c>
      <c r="K843" s="1461">
        <v>0</v>
      </c>
      <c r="L843" s="310">
        <f>I843+J843+K843</f>
        <v>0</v>
      </c>
      <c r="M843" s="12">
        <f>(IF($E843&lt;&gt;0,$M$2,IF($L843&lt;&gt;0,$M$2,"")))</f>
      </c>
      <c r="N843" s="13"/>
    </row>
    <row r="844" spans="2:14" ht="15.75">
      <c r="B844" s="272">
        <v>4000</v>
      </c>
      <c r="C844" s="1796" t="s">
        <v>229</v>
      </c>
      <c r="D844" s="1797"/>
      <c r="E844" s="310">
        <f>F844+G844+H844</f>
        <v>0</v>
      </c>
      <c r="F844" s="1411"/>
      <c r="G844" s="1412"/>
      <c r="H844" s="1413"/>
      <c r="I844" s="1411"/>
      <c r="J844" s="1412"/>
      <c r="K844" s="1413"/>
      <c r="L844" s="310">
        <f>I844+J844+K844</f>
        <v>0</v>
      </c>
      <c r="M844" s="12">
        <f>(IF($E844&lt;&gt;0,$M$2,IF($L844&lt;&gt;0,$M$2,"")))</f>
      </c>
      <c r="N844" s="13"/>
    </row>
    <row r="845" spans="2:14" ht="15.75">
      <c r="B845" s="272">
        <v>4100</v>
      </c>
      <c r="C845" s="1796" t="s">
        <v>230</v>
      </c>
      <c r="D845" s="1797"/>
      <c r="E845" s="310">
        <f>F845+G845+H845</f>
        <v>0</v>
      </c>
      <c r="F845" s="1460">
        <v>0</v>
      </c>
      <c r="G845" s="1460">
        <v>0</v>
      </c>
      <c r="H845" s="1461">
        <v>0</v>
      </c>
      <c r="I845" s="1652">
        <v>0</v>
      </c>
      <c r="J845" s="1460">
        <v>0</v>
      </c>
      <c r="K845" s="1460">
        <v>0</v>
      </c>
      <c r="L845" s="310">
        <f>I845+J845+K845</f>
        <v>0</v>
      </c>
      <c r="M845" s="12">
        <f>(IF($E845&lt;&gt;0,$M$2,IF($L845&lt;&gt;0,$M$2,"")))</f>
      </c>
      <c r="N845" s="13"/>
    </row>
    <row r="846" spans="2:14" ht="15.75">
      <c r="B846" s="272">
        <v>4200</v>
      </c>
      <c r="C846" s="1796" t="s">
        <v>231</v>
      </c>
      <c r="D846" s="1797"/>
      <c r="E846" s="310">
        <f>SUM(E847:E852)</f>
        <v>0</v>
      </c>
      <c r="F846" s="274">
        <f>SUM(F847:F852)</f>
        <v>0</v>
      </c>
      <c r="G846" s="275">
        <f>SUM(G847:G852)</f>
        <v>0</v>
      </c>
      <c r="H846" s="276">
        <f>SUM(H847:H852)</f>
        <v>0</v>
      </c>
      <c r="I846" s="274">
        <f>SUM(I847:I852)</f>
        <v>0</v>
      </c>
      <c r="J846" s="275">
        <f>SUM(J847:J852)</f>
        <v>0</v>
      </c>
      <c r="K846" s="276">
        <f>SUM(K847:K852)</f>
        <v>0</v>
      </c>
      <c r="L846" s="310">
        <f>SUM(L847:L852)</f>
        <v>0</v>
      </c>
      <c r="M846" s="12">
        <f>(IF($E846&lt;&gt;0,$M$2,IF($L846&lt;&gt;0,$M$2,"")))</f>
      </c>
      <c r="N846" s="13"/>
    </row>
    <row r="847" spans="2:14" ht="15.75">
      <c r="B847" s="362"/>
      <c r="C847" s="279">
        <v>4201</v>
      </c>
      <c r="D847" s="280" t="s">
        <v>232</v>
      </c>
      <c r="E847" s="281">
        <f>F847+G847+H847</f>
        <v>0</v>
      </c>
      <c r="F847" s="152"/>
      <c r="G847" s="153"/>
      <c r="H847" s="1407"/>
      <c r="I847" s="152"/>
      <c r="J847" s="153"/>
      <c r="K847" s="1407"/>
      <c r="L847" s="281">
        <f>I847+J847+K847</f>
        <v>0</v>
      </c>
      <c r="M847" s="12">
        <f>(IF($E847&lt;&gt;0,$M$2,IF($L847&lt;&gt;0,$M$2,"")))</f>
      </c>
      <c r="N847" s="13"/>
    </row>
    <row r="848" spans="2:14" ht="15.75">
      <c r="B848" s="362"/>
      <c r="C848" s="293">
        <v>4202</v>
      </c>
      <c r="D848" s="363" t="s">
        <v>233</v>
      </c>
      <c r="E848" s="295">
        <f>F848+G848+H848</f>
        <v>0</v>
      </c>
      <c r="F848" s="158"/>
      <c r="G848" s="159"/>
      <c r="H848" s="1409"/>
      <c r="I848" s="158"/>
      <c r="J848" s="159"/>
      <c r="K848" s="1409"/>
      <c r="L848" s="295">
        <f>I848+J848+K848</f>
        <v>0</v>
      </c>
      <c r="M848" s="12">
        <f>(IF($E848&lt;&gt;0,$M$2,IF($L848&lt;&gt;0,$M$2,"")))</f>
      </c>
      <c r="N848" s="13"/>
    </row>
    <row r="849" spans="2:14" ht="15.75">
      <c r="B849" s="362"/>
      <c r="C849" s="293">
        <v>4214</v>
      </c>
      <c r="D849" s="363" t="s">
        <v>234</v>
      </c>
      <c r="E849" s="295">
        <f>F849+G849+H849</f>
        <v>0</v>
      </c>
      <c r="F849" s="158"/>
      <c r="G849" s="159"/>
      <c r="H849" s="1409"/>
      <c r="I849" s="158"/>
      <c r="J849" s="159"/>
      <c r="K849" s="1409"/>
      <c r="L849" s="295">
        <f>I849+J849+K849</f>
        <v>0</v>
      </c>
      <c r="M849" s="12">
        <f>(IF($E849&lt;&gt;0,$M$2,IF($L849&lt;&gt;0,$M$2,"")))</f>
      </c>
      <c r="N849" s="13"/>
    </row>
    <row r="850" spans="2:14" ht="15.75">
      <c r="B850" s="362"/>
      <c r="C850" s="293">
        <v>4217</v>
      </c>
      <c r="D850" s="363" t="s">
        <v>235</v>
      </c>
      <c r="E850" s="295">
        <f>F850+G850+H850</f>
        <v>0</v>
      </c>
      <c r="F850" s="158"/>
      <c r="G850" s="159"/>
      <c r="H850" s="1409"/>
      <c r="I850" s="158"/>
      <c r="J850" s="159"/>
      <c r="K850" s="1409"/>
      <c r="L850" s="295">
        <f>I850+J850+K850</f>
        <v>0</v>
      </c>
      <c r="M850" s="12">
        <f>(IF($E850&lt;&gt;0,$M$2,IF($L850&lt;&gt;0,$M$2,"")))</f>
      </c>
      <c r="N850" s="13"/>
    </row>
    <row r="851" spans="2:14" ht="15.75">
      <c r="B851" s="362"/>
      <c r="C851" s="293">
        <v>4218</v>
      </c>
      <c r="D851" s="294" t="s">
        <v>236</v>
      </c>
      <c r="E851" s="295">
        <f>F851+G851+H851</f>
        <v>0</v>
      </c>
      <c r="F851" s="158"/>
      <c r="G851" s="159"/>
      <c r="H851" s="1409"/>
      <c r="I851" s="158"/>
      <c r="J851" s="159"/>
      <c r="K851" s="1409"/>
      <c r="L851" s="295">
        <f>I851+J851+K851</f>
        <v>0</v>
      </c>
      <c r="M851" s="12">
        <f>(IF($E851&lt;&gt;0,$M$2,IF($L851&lt;&gt;0,$M$2,"")))</f>
      </c>
      <c r="N851" s="13"/>
    </row>
    <row r="852" spans="2:14" ht="15.75">
      <c r="B852" s="362"/>
      <c r="C852" s="285">
        <v>4219</v>
      </c>
      <c r="D852" s="343" t="s">
        <v>237</v>
      </c>
      <c r="E852" s="287">
        <f>F852+G852+H852</f>
        <v>0</v>
      </c>
      <c r="F852" s="173"/>
      <c r="G852" s="174"/>
      <c r="H852" s="1410"/>
      <c r="I852" s="173"/>
      <c r="J852" s="174"/>
      <c r="K852" s="1410"/>
      <c r="L852" s="287">
        <f>I852+J852+K852</f>
        <v>0</v>
      </c>
      <c r="M852" s="12">
        <f>(IF($E852&lt;&gt;0,$M$2,IF($L852&lt;&gt;0,$M$2,"")))</f>
      </c>
      <c r="N852" s="13"/>
    </row>
    <row r="853" spans="2:14" ht="15.75">
      <c r="B853" s="272">
        <v>4300</v>
      </c>
      <c r="C853" s="1796" t="s">
        <v>1648</v>
      </c>
      <c r="D853" s="1797"/>
      <c r="E853" s="310">
        <f>SUM(E854:E856)</f>
        <v>0</v>
      </c>
      <c r="F853" s="274">
        <f>SUM(F854:F856)</f>
        <v>0</v>
      </c>
      <c r="G853" s="275">
        <f>SUM(G854:G856)</f>
        <v>0</v>
      </c>
      <c r="H853" s="276">
        <f>SUM(H854:H856)</f>
        <v>0</v>
      </c>
      <c r="I853" s="274">
        <f>SUM(I854:I856)</f>
        <v>0</v>
      </c>
      <c r="J853" s="275">
        <f>SUM(J854:J856)</f>
        <v>0</v>
      </c>
      <c r="K853" s="276">
        <f>SUM(K854:K856)</f>
        <v>0</v>
      </c>
      <c r="L853" s="310">
        <f>SUM(L854:L856)</f>
        <v>0</v>
      </c>
      <c r="M853" s="12">
        <f>(IF($E853&lt;&gt;0,$M$2,IF($L853&lt;&gt;0,$M$2,"")))</f>
      </c>
      <c r="N853" s="13"/>
    </row>
    <row r="854" spans="2:14" ht="15.75">
      <c r="B854" s="362"/>
      <c r="C854" s="279">
        <v>4301</v>
      </c>
      <c r="D854" s="311" t="s">
        <v>238</v>
      </c>
      <c r="E854" s="281">
        <f>F854+G854+H854</f>
        <v>0</v>
      </c>
      <c r="F854" s="152"/>
      <c r="G854" s="153"/>
      <c r="H854" s="1407"/>
      <c r="I854" s="152"/>
      <c r="J854" s="153"/>
      <c r="K854" s="1407"/>
      <c r="L854" s="281">
        <f>I854+J854+K854</f>
        <v>0</v>
      </c>
      <c r="M854" s="12">
        <f>(IF($E854&lt;&gt;0,$M$2,IF($L854&lt;&gt;0,$M$2,"")))</f>
      </c>
      <c r="N854" s="13"/>
    </row>
    <row r="855" spans="2:14" ht="15.75">
      <c r="B855" s="362"/>
      <c r="C855" s="293">
        <v>4302</v>
      </c>
      <c r="D855" s="363" t="s">
        <v>239</v>
      </c>
      <c r="E855" s="295">
        <f>F855+G855+H855</f>
        <v>0</v>
      </c>
      <c r="F855" s="158"/>
      <c r="G855" s="159"/>
      <c r="H855" s="1409"/>
      <c r="I855" s="158"/>
      <c r="J855" s="159"/>
      <c r="K855" s="1409"/>
      <c r="L855" s="295">
        <f>I855+J855+K855</f>
        <v>0</v>
      </c>
      <c r="M855" s="12">
        <f>(IF($E855&lt;&gt;0,$M$2,IF($L855&lt;&gt;0,$M$2,"")))</f>
      </c>
      <c r="N855" s="13"/>
    </row>
    <row r="856" spans="2:14" ht="15.75">
      <c r="B856" s="362"/>
      <c r="C856" s="285">
        <v>4309</v>
      </c>
      <c r="D856" s="301" t="s">
        <v>240</v>
      </c>
      <c r="E856" s="287">
        <f>F856+G856+H856</f>
        <v>0</v>
      </c>
      <c r="F856" s="173"/>
      <c r="G856" s="174"/>
      <c r="H856" s="1410"/>
      <c r="I856" s="173"/>
      <c r="J856" s="174"/>
      <c r="K856" s="1410"/>
      <c r="L856" s="287">
        <f>I856+J856+K856</f>
        <v>0</v>
      </c>
      <c r="M856" s="12">
        <f>(IF($E856&lt;&gt;0,$M$2,IF($L856&lt;&gt;0,$M$2,"")))</f>
      </c>
      <c r="N856" s="13"/>
    </row>
    <row r="857" spans="2:14" ht="15.75">
      <c r="B857" s="272">
        <v>4400</v>
      </c>
      <c r="C857" s="1796" t="s">
        <v>1645</v>
      </c>
      <c r="D857" s="1797"/>
      <c r="E857" s="310">
        <f>F857+G857+H857</f>
        <v>0</v>
      </c>
      <c r="F857" s="1411"/>
      <c r="G857" s="1412"/>
      <c r="H857" s="1413"/>
      <c r="I857" s="1411"/>
      <c r="J857" s="1412"/>
      <c r="K857" s="1413"/>
      <c r="L857" s="310">
        <f>I857+J857+K857</f>
        <v>0</v>
      </c>
      <c r="M857" s="12">
        <f>(IF($E857&lt;&gt;0,$M$2,IF($L857&lt;&gt;0,$M$2,"")))</f>
      </c>
      <c r="N857" s="13"/>
    </row>
    <row r="858" spans="2:14" ht="15.75">
      <c r="B858" s="272">
        <v>4500</v>
      </c>
      <c r="C858" s="1796" t="s">
        <v>1646</v>
      </c>
      <c r="D858" s="1797"/>
      <c r="E858" s="310">
        <f>F858+G858+H858</f>
        <v>0</v>
      </c>
      <c r="F858" s="1411"/>
      <c r="G858" s="1412"/>
      <c r="H858" s="1413"/>
      <c r="I858" s="1411"/>
      <c r="J858" s="1412"/>
      <c r="K858" s="1413"/>
      <c r="L858" s="310">
        <f>I858+J858+K858</f>
        <v>0</v>
      </c>
      <c r="M858" s="12">
        <f>(IF($E858&lt;&gt;0,$M$2,IF($L858&lt;&gt;0,$M$2,"")))</f>
      </c>
      <c r="N858" s="13"/>
    </row>
    <row r="859" spans="2:14" ht="15.75">
      <c r="B859" s="272">
        <v>4600</v>
      </c>
      <c r="C859" s="1798" t="s">
        <v>241</v>
      </c>
      <c r="D859" s="1799"/>
      <c r="E859" s="310">
        <f>F859+G859+H859</f>
        <v>0</v>
      </c>
      <c r="F859" s="1411"/>
      <c r="G859" s="1412"/>
      <c r="H859" s="1413"/>
      <c r="I859" s="1411"/>
      <c r="J859" s="1412"/>
      <c r="K859" s="1413"/>
      <c r="L859" s="310">
        <f>I859+J859+K859</f>
        <v>0</v>
      </c>
      <c r="M859" s="12">
        <f>(IF($E859&lt;&gt;0,$M$2,IF($L859&lt;&gt;0,$M$2,"")))</f>
      </c>
      <c r="N859" s="13"/>
    </row>
    <row r="860" spans="2:14" ht="15.75">
      <c r="B860" s="272">
        <v>4900</v>
      </c>
      <c r="C860" s="1796" t="s">
        <v>267</v>
      </c>
      <c r="D860" s="1797"/>
      <c r="E860" s="310">
        <f>+E861+E862</f>
        <v>0</v>
      </c>
      <c r="F860" s="274">
        <f>+F861+F862</f>
        <v>0</v>
      </c>
      <c r="G860" s="275">
        <f>+G861+G862</f>
        <v>0</v>
      </c>
      <c r="H860" s="276">
        <f>+H861+H862</f>
        <v>0</v>
      </c>
      <c r="I860" s="274">
        <f>+I861+I862</f>
        <v>0</v>
      </c>
      <c r="J860" s="275">
        <f>+J861+J862</f>
        <v>0</v>
      </c>
      <c r="K860" s="276">
        <f>+K861+K862</f>
        <v>0</v>
      </c>
      <c r="L860" s="310">
        <f>+L861+L862</f>
        <v>0</v>
      </c>
      <c r="M860" s="12">
        <f>(IF($E860&lt;&gt;0,$M$2,IF($L860&lt;&gt;0,$M$2,"")))</f>
      </c>
      <c r="N860" s="13"/>
    </row>
    <row r="861" spans="2:14" ht="15.75">
      <c r="B861" s="362"/>
      <c r="C861" s="279">
        <v>4901</v>
      </c>
      <c r="D861" s="364" t="s">
        <v>268</v>
      </c>
      <c r="E861" s="281">
        <f>F861+G861+H861</f>
        <v>0</v>
      </c>
      <c r="F861" s="152"/>
      <c r="G861" s="153"/>
      <c r="H861" s="1407"/>
      <c r="I861" s="152"/>
      <c r="J861" s="153"/>
      <c r="K861" s="1407"/>
      <c r="L861" s="281">
        <f>I861+J861+K861</f>
        <v>0</v>
      </c>
      <c r="M861" s="12">
        <f>(IF($E861&lt;&gt;0,$M$2,IF($L861&lt;&gt;0,$M$2,"")))</f>
      </c>
      <c r="N861" s="13"/>
    </row>
    <row r="862" spans="2:14" ht="15.75">
      <c r="B862" s="362"/>
      <c r="C862" s="285">
        <v>4902</v>
      </c>
      <c r="D862" s="301" t="s">
        <v>269</v>
      </c>
      <c r="E862" s="287">
        <f>F862+G862+H862</f>
        <v>0</v>
      </c>
      <c r="F862" s="173"/>
      <c r="G862" s="174"/>
      <c r="H862" s="1410"/>
      <c r="I862" s="173"/>
      <c r="J862" s="174"/>
      <c r="K862" s="1410"/>
      <c r="L862" s="287">
        <f>I862+J862+K862</f>
        <v>0</v>
      </c>
      <c r="M862" s="12">
        <f>(IF($E862&lt;&gt;0,$M$2,IF($L862&lt;&gt;0,$M$2,"")))</f>
      </c>
      <c r="N862" s="13"/>
    </row>
    <row r="863" spans="2:14" ht="15.75">
      <c r="B863" s="365">
        <v>5100</v>
      </c>
      <c r="C863" s="1794" t="s">
        <v>242</v>
      </c>
      <c r="D863" s="1795"/>
      <c r="E863" s="310">
        <f>F863+G863+H863</f>
        <v>0</v>
      </c>
      <c r="F863" s="1411"/>
      <c r="G863" s="1412"/>
      <c r="H863" s="1413"/>
      <c r="I863" s="1411"/>
      <c r="J863" s="1412"/>
      <c r="K863" s="1413"/>
      <c r="L863" s="310">
        <f>I863+J863+K863</f>
        <v>0</v>
      </c>
      <c r="M863" s="12">
        <f>(IF($E863&lt;&gt;0,$M$2,IF($L863&lt;&gt;0,$M$2,"")))</f>
      </c>
      <c r="N863" s="13"/>
    </row>
    <row r="864" spans="2:14" ht="15.75">
      <c r="B864" s="365">
        <v>5200</v>
      </c>
      <c r="C864" s="1794" t="s">
        <v>243</v>
      </c>
      <c r="D864" s="1795"/>
      <c r="E864" s="310">
        <f>SUM(E865:E871)</f>
        <v>0</v>
      </c>
      <c r="F864" s="274">
        <f>SUM(F865:F871)</f>
        <v>0</v>
      </c>
      <c r="G864" s="275">
        <f>SUM(G865:G871)</f>
        <v>0</v>
      </c>
      <c r="H864" s="276">
        <f>SUM(H865:H871)</f>
        <v>0</v>
      </c>
      <c r="I864" s="274">
        <f>SUM(I865:I871)</f>
        <v>0</v>
      </c>
      <c r="J864" s="275">
        <f>SUM(J865:J871)</f>
        <v>0</v>
      </c>
      <c r="K864" s="276">
        <f>SUM(K865:K871)</f>
        <v>0</v>
      </c>
      <c r="L864" s="310">
        <f>SUM(L865:L871)</f>
        <v>0</v>
      </c>
      <c r="M864" s="12">
        <f>(IF($E864&lt;&gt;0,$M$2,IF($L864&lt;&gt;0,$M$2,"")))</f>
      </c>
      <c r="N864" s="13"/>
    </row>
    <row r="865" spans="2:14" ht="15.75">
      <c r="B865" s="366"/>
      <c r="C865" s="367">
        <v>5201</v>
      </c>
      <c r="D865" s="368" t="s">
        <v>244</v>
      </c>
      <c r="E865" s="281">
        <f>F865+G865+H865</f>
        <v>0</v>
      </c>
      <c r="F865" s="152"/>
      <c r="G865" s="153"/>
      <c r="H865" s="1407"/>
      <c r="I865" s="152"/>
      <c r="J865" s="153"/>
      <c r="K865" s="1407"/>
      <c r="L865" s="281">
        <f>I865+J865+K865</f>
        <v>0</v>
      </c>
      <c r="M865" s="12">
        <f>(IF($E865&lt;&gt;0,$M$2,IF($L865&lt;&gt;0,$M$2,"")))</f>
      </c>
      <c r="N865" s="13"/>
    </row>
    <row r="866" spans="2:14" ht="15.75">
      <c r="B866" s="366"/>
      <c r="C866" s="369">
        <v>5202</v>
      </c>
      <c r="D866" s="370" t="s">
        <v>245</v>
      </c>
      <c r="E866" s="295">
        <f>F866+G866+H866</f>
        <v>0</v>
      </c>
      <c r="F866" s="158"/>
      <c r="G866" s="159"/>
      <c r="H866" s="1409"/>
      <c r="I866" s="158"/>
      <c r="J866" s="159"/>
      <c r="K866" s="1409"/>
      <c r="L866" s="295">
        <f>I866+J866+K866</f>
        <v>0</v>
      </c>
      <c r="M866" s="12">
        <f>(IF($E866&lt;&gt;0,$M$2,IF($L866&lt;&gt;0,$M$2,"")))</f>
      </c>
      <c r="N866" s="13"/>
    </row>
    <row r="867" spans="2:14" ht="15.75">
      <c r="B867" s="366"/>
      <c r="C867" s="369">
        <v>5203</v>
      </c>
      <c r="D867" s="370" t="s">
        <v>609</v>
      </c>
      <c r="E867" s="295">
        <f>F867+G867+H867</f>
        <v>0</v>
      </c>
      <c r="F867" s="158"/>
      <c r="G867" s="159"/>
      <c r="H867" s="1409"/>
      <c r="I867" s="158"/>
      <c r="J867" s="159"/>
      <c r="K867" s="1409"/>
      <c r="L867" s="295">
        <f>I867+J867+K867</f>
        <v>0</v>
      </c>
      <c r="M867" s="12">
        <f>(IF($E867&lt;&gt;0,$M$2,IF($L867&lt;&gt;0,$M$2,"")))</f>
      </c>
      <c r="N867" s="13"/>
    </row>
    <row r="868" spans="2:14" ht="15.75">
      <c r="B868" s="366"/>
      <c r="C868" s="369">
        <v>5204</v>
      </c>
      <c r="D868" s="370" t="s">
        <v>610</v>
      </c>
      <c r="E868" s="295">
        <f>F868+G868+H868</f>
        <v>0</v>
      </c>
      <c r="F868" s="158"/>
      <c r="G868" s="159"/>
      <c r="H868" s="1409"/>
      <c r="I868" s="158"/>
      <c r="J868" s="159"/>
      <c r="K868" s="1409"/>
      <c r="L868" s="295">
        <f>I868+J868+K868</f>
        <v>0</v>
      </c>
      <c r="M868" s="12">
        <f>(IF($E868&lt;&gt;0,$M$2,IF($L868&lt;&gt;0,$M$2,"")))</f>
      </c>
      <c r="N868" s="13"/>
    </row>
    <row r="869" spans="2:14" ht="15.75">
      <c r="B869" s="366"/>
      <c r="C869" s="369">
        <v>5205</v>
      </c>
      <c r="D869" s="370" t="s">
        <v>611</v>
      </c>
      <c r="E869" s="295">
        <f>F869+G869+H869</f>
        <v>0</v>
      </c>
      <c r="F869" s="158"/>
      <c r="G869" s="159"/>
      <c r="H869" s="1409"/>
      <c r="I869" s="158"/>
      <c r="J869" s="159"/>
      <c r="K869" s="1409"/>
      <c r="L869" s="295">
        <f>I869+J869+K869</f>
        <v>0</v>
      </c>
      <c r="M869" s="12">
        <f>(IF($E869&lt;&gt;0,$M$2,IF($L869&lt;&gt;0,$M$2,"")))</f>
      </c>
      <c r="N869" s="13"/>
    </row>
    <row r="870" spans="2:14" ht="15.75">
      <c r="B870" s="366"/>
      <c r="C870" s="369">
        <v>5206</v>
      </c>
      <c r="D870" s="370" t="s">
        <v>612</v>
      </c>
      <c r="E870" s="295">
        <f>F870+G870+H870</f>
        <v>0</v>
      </c>
      <c r="F870" s="158"/>
      <c r="G870" s="159"/>
      <c r="H870" s="1409"/>
      <c r="I870" s="158"/>
      <c r="J870" s="159"/>
      <c r="K870" s="1409"/>
      <c r="L870" s="295">
        <f>I870+J870+K870</f>
        <v>0</v>
      </c>
      <c r="M870" s="12">
        <f>(IF($E870&lt;&gt;0,$M$2,IF($L870&lt;&gt;0,$M$2,"")))</f>
      </c>
      <c r="N870" s="13"/>
    </row>
    <row r="871" spans="2:14" ht="15.75">
      <c r="B871" s="366"/>
      <c r="C871" s="371">
        <v>5219</v>
      </c>
      <c r="D871" s="372" t="s">
        <v>613</v>
      </c>
      <c r="E871" s="287">
        <f>F871+G871+H871</f>
        <v>0</v>
      </c>
      <c r="F871" s="173"/>
      <c r="G871" s="174"/>
      <c r="H871" s="1410"/>
      <c r="I871" s="173"/>
      <c r="J871" s="174"/>
      <c r="K871" s="1410"/>
      <c r="L871" s="287">
        <f>I871+J871+K871</f>
        <v>0</v>
      </c>
      <c r="M871" s="12">
        <f>(IF($E871&lt;&gt;0,$M$2,IF($L871&lt;&gt;0,$M$2,"")))</f>
      </c>
      <c r="N871" s="13"/>
    </row>
    <row r="872" spans="2:14" ht="15.75">
      <c r="B872" s="365">
        <v>5300</v>
      </c>
      <c r="C872" s="1794" t="s">
        <v>614</v>
      </c>
      <c r="D872" s="1795"/>
      <c r="E872" s="310">
        <f>SUM(E873:E874)</f>
        <v>0</v>
      </c>
      <c r="F872" s="274">
        <f>SUM(F873:F874)</f>
        <v>0</v>
      </c>
      <c r="G872" s="275">
        <f>SUM(G873:G874)</f>
        <v>0</v>
      </c>
      <c r="H872" s="276">
        <f>SUM(H873:H874)</f>
        <v>0</v>
      </c>
      <c r="I872" s="274">
        <f>SUM(I873:I874)</f>
        <v>0</v>
      </c>
      <c r="J872" s="275">
        <f>SUM(J873:J874)</f>
        <v>0</v>
      </c>
      <c r="K872" s="276">
        <f>SUM(K873:K874)</f>
        <v>0</v>
      </c>
      <c r="L872" s="310">
        <f>SUM(L873:L874)</f>
        <v>0</v>
      </c>
      <c r="M872" s="12">
        <f>(IF($E872&lt;&gt;0,$M$2,IF($L872&lt;&gt;0,$M$2,"")))</f>
      </c>
      <c r="N872" s="13"/>
    </row>
    <row r="873" spans="2:14" ht="15.75">
      <c r="B873" s="366"/>
      <c r="C873" s="367">
        <v>5301</v>
      </c>
      <c r="D873" s="368" t="s">
        <v>301</v>
      </c>
      <c r="E873" s="281">
        <f>F873+G873+H873</f>
        <v>0</v>
      </c>
      <c r="F873" s="152"/>
      <c r="G873" s="153"/>
      <c r="H873" s="1407"/>
      <c r="I873" s="152"/>
      <c r="J873" s="153"/>
      <c r="K873" s="1407"/>
      <c r="L873" s="281">
        <f>I873+J873+K873</f>
        <v>0</v>
      </c>
      <c r="M873" s="12">
        <f>(IF($E873&lt;&gt;0,$M$2,IF($L873&lt;&gt;0,$M$2,"")))</f>
      </c>
      <c r="N873" s="13"/>
    </row>
    <row r="874" spans="2:14" ht="15.75">
      <c r="B874" s="366"/>
      <c r="C874" s="371">
        <v>5309</v>
      </c>
      <c r="D874" s="372" t="s">
        <v>615</v>
      </c>
      <c r="E874" s="287">
        <f>F874+G874+H874</f>
        <v>0</v>
      </c>
      <c r="F874" s="173"/>
      <c r="G874" s="174"/>
      <c r="H874" s="1410"/>
      <c r="I874" s="173"/>
      <c r="J874" s="174"/>
      <c r="K874" s="1410"/>
      <c r="L874" s="287">
        <f>I874+J874+K874</f>
        <v>0</v>
      </c>
      <c r="M874" s="12">
        <f>(IF($E874&lt;&gt;0,$M$2,IF($L874&lt;&gt;0,$M$2,"")))</f>
      </c>
      <c r="N874" s="13"/>
    </row>
    <row r="875" spans="2:14" ht="15.75">
      <c r="B875" s="365">
        <v>5400</v>
      </c>
      <c r="C875" s="1794" t="s">
        <v>672</v>
      </c>
      <c r="D875" s="1795"/>
      <c r="E875" s="310">
        <f>F875+G875+H875</f>
        <v>0</v>
      </c>
      <c r="F875" s="1411"/>
      <c r="G875" s="1412"/>
      <c r="H875" s="1413"/>
      <c r="I875" s="1411"/>
      <c r="J875" s="1412"/>
      <c r="K875" s="1413"/>
      <c r="L875" s="310">
        <f>I875+J875+K875</f>
        <v>0</v>
      </c>
      <c r="M875" s="12">
        <f>(IF($E875&lt;&gt;0,$M$2,IF($L875&lt;&gt;0,$M$2,"")))</f>
      </c>
      <c r="N875" s="13"/>
    </row>
    <row r="876" spans="2:14" ht="15.75">
      <c r="B876" s="272">
        <v>5500</v>
      </c>
      <c r="C876" s="1796" t="s">
        <v>673</v>
      </c>
      <c r="D876" s="1797"/>
      <c r="E876" s="310">
        <f>SUM(E877:E880)</f>
        <v>0</v>
      </c>
      <c r="F876" s="274">
        <f>SUM(F877:F880)</f>
        <v>0</v>
      </c>
      <c r="G876" s="275">
        <f>SUM(G877:G880)</f>
        <v>0</v>
      </c>
      <c r="H876" s="276">
        <f>SUM(H877:H880)</f>
        <v>0</v>
      </c>
      <c r="I876" s="274">
        <f>SUM(I877:I880)</f>
        <v>0</v>
      </c>
      <c r="J876" s="275">
        <f>SUM(J877:J880)</f>
        <v>0</v>
      </c>
      <c r="K876" s="276">
        <f>SUM(K877:K880)</f>
        <v>0</v>
      </c>
      <c r="L876" s="310">
        <f>SUM(L877:L880)</f>
        <v>0</v>
      </c>
      <c r="M876" s="12">
        <f>(IF($E876&lt;&gt;0,$M$2,IF($L876&lt;&gt;0,$M$2,"")))</f>
      </c>
      <c r="N876" s="13"/>
    </row>
    <row r="877" spans="2:14" ht="15.75">
      <c r="B877" s="362"/>
      <c r="C877" s="279">
        <v>5501</v>
      </c>
      <c r="D877" s="311" t="s">
        <v>674</v>
      </c>
      <c r="E877" s="281">
        <f>F877+G877+H877</f>
        <v>0</v>
      </c>
      <c r="F877" s="152"/>
      <c r="G877" s="153"/>
      <c r="H877" s="1407"/>
      <c r="I877" s="152"/>
      <c r="J877" s="153"/>
      <c r="K877" s="1407"/>
      <c r="L877" s="281">
        <f>I877+J877+K877</f>
        <v>0</v>
      </c>
      <c r="M877" s="12">
        <f>(IF($E877&lt;&gt;0,$M$2,IF($L877&lt;&gt;0,$M$2,"")))</f>
      </c>
      <c r="N877" s="13"/>
    </row>
    <row r="878" spans="2:14" ht="15.75">
      <c r="B878" s="362"/>
      <c r="C878" s="293">
        <v>5502</v>
      </c>
      <c r="D878" s="294" t="s">
        <v>675</v>
      </c>
      <c r="E878" s="295">
        <f>F878+G878+H878</f>
        <v>0</v>
      </c>
      <c r="F878" s="158"/>
      <c r="G878" s="159"/>
      <c r="H878" s="1409"/>
      <c r="I878" s="158"/>
      <c r="J878" s="159"/>
      <c r="K878" s="1409"/>
      <c r="L878" s="295">
        <f>I878+J878+K878</f>
        <v>0</v>
      </c>
      <c r="M878" s="12">
        <f>(IF($E878&lt;&gt;0,$M$2,IF($L878&lt;&gt;0,$M$2,"")))</f>
      </c>
      <c r="N878" s="13"/>
    </row>
    <row r="879" spans="2:14" ht="15.75">
      <c r="B879" s="362"/>
      <c r="C879" s="293">
        <v>5503</v>
      </c>
      <c r="D879" s="363" t="s">
        <v>676</v>
      </c>
      <c r="E879" s="295">
        <f>F879+G879+H879</f>
        <v>0</v>
      </c>
      <c r="F879" s="158"/>
      <c r="G879" s="159"/>
      <c r="H879" s="1409"/>
      <c r="I879" s="158"/>
      <c r="J879" s="159"/>
      <c r="K879" s="1409"/>
      <c r="L879" s="295">
        <f>I879+J879+K879</f>
        <v>0</v>
      </c>
      <c r="M879" s="12">
        <f>(IF($E879&lt;&gt;0,$M$2,IF($L879&lt;&gt;0,$M$2,"")))</f>
      </c>
      <c r="N879" s="13"/>
    </row>
    <row r="880" spans="2:14" ht="15.75">
      <c r="B880" s="362"/>
      <c r="C880" s="285">
        <v>5504</v>
      </c>
      <c r="D880" s="339" t="s">
        <v>677</v>
      </c>
      <c r="E880" s="287">
        <f>F880+G880+H880</f>
        <v>0</v>
      </c>
      <c r="F880" s="173"/>
      <c r="G880" s="174"/>
      <c r="H880" s="1410"/>
      <c r="I880" s="173"/>
      <c r="J880" s="174"/>
      <c r="K880" s="1410"/>
      <c r="L880" s="287">
        <f>I880+J880+K880</f>
        <v>0</v>
      </c>
      <c r="M880" s="12">
        <f>(IF($E880&lt;&gt;0,$M$2,IF($L880&lt;&gt;0,$M$2,"")))</f>
      </c>
      <c r="N880" s="13"/>
    </row>
    <row r="881" spans="2:14" ht="15.75">
      <c r="B881" s="365">
        <v>5700</v>
      </c>
      <c r="C881" s="1789" t="s">
        <v>900</v>
      </c>
      <c r="D881" s="1790"/>
      <c r="E881" s="310">
        <f>SUM(E882:E884)</f>
        <v>0</v>
      </c>
      <c r="F881" s="1459">
        <v>0</v>
      </c>
      <c r="G881" s="1459">
        <v>0</v>
      </c>
      <c r="H881" s="1459">
        <v>0</v>
      </c>
      <c r="I881" s="1459">
        <v>0</v>
      </c>
      <c r="J881" s="1459">
        <v>0</v>
      </c>
      <c r="K881" s="1459">
        <v>0</v>
      </c>
      <c r="L881" s="310">
        <f>SUM(L882:L884)</f>
        <v>0</v>
      </c>
      <c r="M881" s="12">
        <f>(IF($E881&lt;&gt;0,$M$2,IF($L881&lt;&gt;0,$M$2,"")))</f>
      </c>
      <c r="N881" s="13"/>
    </row>
    <row r="882" spans="2:14" ht="15.75">
      <c r="B882" s="366"/>
      <c r="C882" s="367">
        <v>5701</v>
      </c>
      <c r="D882" s="368" t="s">
        <v>678</v>
      </c>
      <c r="E882" s="281">
        <f>F882+G882+H882</f>
        <v>0</v>
      </c>
      <c r="F882" s="1460">
        <v>0</v>
      </c>
      <c r="G882" s="1460">
        <v>0</v>
      </c>
      <c r="H882" s="1461">
        <v>0</v>
      </c>
      <c r="I882" s="1652">
        <v>0</v>
      </c>
      <c r="J882" s="1460">
        <v>0</v>
      </c>
      <c r="K882" s="1460">
        <v>0</v>
      </c>
      <c r="L882" s="281">
        <f>I882+J882+K882</f>
        <v>0</v>
      </c>
      <c r="M882" s="12">
        <f>(IF($E882&lt;&gt;0,$M$2,IF($L882&lt;&gt;0,$M$2,"")))</f>
      </c>
      <c r="N882" s="13"/>
    </row>
    <row r="883" spans="2:14" ht="15.75">
      <c r="B883" s="366"/>
      <c r="C883" s="373">
        <v>5702</v>
      </c>
      <c r="D883" s="374" t="s">
        <v>679</v>
      </c>
      <c r="E883" s="314">
        <f>F883+G883+H883</f>
        <v>0</v>
      </c>
      <c r="F883" s="1460">
        <v>0</v>
      </c>
      <c r="G883" s="1460">
        <v>0</v>
      </c>
      <c r="H883" s="1461">
        <v>0</v>
      </c>
      <c r="I883" s="1652">
        <v>0</v>
      </c>
      <c r="J883" s="1460">
        <v>0</v>
      </c>
      <c r="K883" s="1460">
        <v>0</v>
      </c>
      <c r="L883" s="314">
        <f>I883+J883+K883</f>
        <v>0</v>
      </c>
      <c r="M883" s="12">
        <f>(IF($E883&lt;&gt;0,$M$2,IF($L883&lt;&gt;0,$M$2,"")))</f>
      </c>
      <c r="N883" s="13"/>
    </row>
    <row r="884" spans="2:14" ht="15.75">
      <c r="B884" s="292"/>
      <c r="C884" s="375">
        <v>4071</v>
      </c>
      <c r="D884" s="376" t="s">
        <v>680</v>
      </c>
      <c r="E884" s="377">
        <f>F884+G884+H884</f>
        <v>0</v>
      </c>
      <c r="F884" s="1460">
        <v>0</v>
      </c>
      <c r="G884" s="1460">
        <v>0</v>
      </c>
      <c r="H884" s="1461">
        <v>0</v>
      </c>
      <c r="I884" s="1652">
        <v>0</v>
      </c>
      <c r="J884" s="1460">
        <v>0</v>
      </c>
      <c r="K884" s="1460">
        <v>0</v>
      </c>
      <c r="L884" s="377">
        <f>I884+J884+K884</f>
        <v>0</v>
      </c>
      <c r="M884" s="12">
        <f>(IF($E884&lt;&gt;0,$M$2,IF($L884&lt;&gt;0,$M$2,"")))</f>
      </c>
      <c r="N884" s="13"/>
    </row>
    <row r="885" spans="2:14" ht="15.75">
      <c r="B885" s="571"/>
      <c r="C885" s="1791" t="s">
        <v>681</v>
      </c>
      <c r="D885" s="1792"/>
      <c r="E885" s="1427"/>
      <c r="F885" s="1427"/>
      <c r="G885" s="1427"/>
      <c r="H885" s="1427"/>
      <c r="I885" s="1427"/>
      <c r="J885" s="1427"/>
      <c r="K885" s="1427"/>
      <c r="L885" s="1428"/>
      <c r="M885" s="12">
        <f>(IF($E885&lt;&gt;0,$M$2,IF($L885&lt;&gt;0,$M$2,"")))</f>
      </c>
      <c r="N885" s="13"/>
    </row>
    <row r="886" spans="2:14" ht="15.75">
      <c r="B886" s="381">
        <v>98</v>
      </c>
      <c r="C886" s="1791" t="s">
        <v>681</v>
      </c>
      <c r="D886" s="1792"/>
      <c r="E886" s="382">
        <f>F886+G886+H886</f>
        <v>0</v>
      </c>
      <c r="F886" s="1418"/>
      <c r="G886" s="1419"/>
      <c r="H886" s="1420"/>
      <c r="I886" s="1449">
        <v>0</v>
      </c>
      <c r="J886" s="1450">
        <v>0</v>
      </c>
      <c r="K886" s="1451">
        <v>0</v>
      </c>
      <c r="L886" s="382">
        <f>I886+J886+K886</f>
        <v>0</v>
      </c>
      <c r="M886" s="12">
        <f>(IF($E886&lt;&gt;0,$M$2,IF($L886&lt;&gt;0,$M$2,"")))</f>
      </c>
      <c r="N886" s="13"/>
    </row>
    <row r="887" spans="2:14" ht="15.75">
      <c r="B887" s="1422"/>
      <c r="C887" s="1423"/>
      <c r="D887" s="1424"/>
      <c r="E887" s="269"/>
      <c r="F887" s="269"/>
      <c r="G887" s="269"/>
      <c r="H887" s="269"/>
      <c r="I887" s="269"/>
      <c r="J887" s="269"/>
      <c r="K887" s="269"/>
      <c r="L887" s="270"/>
      <c r="M887" s="12">
        <f>(IF($E887&lt;&gt;0,$M$2,IF($L887&lt;&gt;0,$M$2,"")))</f>
      </c>
      <c r="N887" s="13"/>
    </row>
    <row r="888" spans="2:14" ht="15.75">
      <c r="B888" s="1425"/>
      <c r="C888" s="111"/>
      <c r="D888" s="1426"/>
      <c r="E888" s="218"/>
      <c r="F888" s="218"/>
      <c r="G888" s="218"/>
      <c r="H888" s="218"/>
      <c r="I888" s="218"/>
      <c r="J888" s="218"/>
      <c r="K888" s="218"/>
      <c r="L888" s="389"/>
      <c r="M888" s="12">
        <f>(IF($E888&lt;&gt;0,$M$2,IF($L888&lt;&gt;0,$M$2,"")))</f>
      </c>
      <c r="N888" s="13"/>
    </row>
    <row r="889" spans="2:14" ht="15.75">
      <c r="B889" s="1425"/>
      <c r="C889" s="111"/>
      <c r="D889" s="1426"/>
      <c r="E889" s="218"/>
      <c r="F889" s="218"/>
      <c r="G889" s="218"/>
      <c r="H889" s="218"/>
      <c r="I889" s="218"/>
      <c r="J889" s="218"/>
      <c r="K889" s="218"/>
      <c r="L889" s="389"/>
      <c r="M889" s="12">
        <f>(IF($E889&lt;&gt;0,$M$2,IF($L889&lt;&gt;0,$M$2,"")))</f>
      </c>
      <c r="N889" s="13"/>
    </row>
    <row r="890" spans="2:14" ht="15.75">
      <c r="B890" s="1452"/>
      <c r="C890" s="393" t="s">
        <v>727</v>
      </c>
      <c r="D890" s="1421">
        <f>+B890</f>
        <v>0</v>
      </c>
      <c r="E890" s="395">
        <f>SUM(E775,E778,E784,E792,E793,E811,E815,E821,E824,E825,E826,E827,E828,E837,E843,E844,E845,E846,E853,E857,E858,E859,E860,E863,E864,E872,E875,E876,E881)+E886</f>
        <v>0</v>
      </c>
      <c r="F890" s="396">
        <f>SUM(F775,F778,F784,F792,F793,F811,F815,F821,F824,F825,F826,F827,F828,F837,F843,F844,F845,F846,F853,F857,F858,F859,F860,F863,F864,F872,F875,F876,F881)+F886</f>
        <v>0</v>
      </c>
      <c r="G890" s="397">
        <f>SUM(G775,G778,G784,G792,G793,G811,G815,G821,G824,G825,G826,G827,G828,G837,G843,G844,G845,G846,G853,G857,G858,G859,G860,G863,G864,G872,G875,G876,G881)+G886</f>
        <v>0</v>
      </c>
      <c r="H890" s="398">
        <f>SUM(H775,H778,H784,H792,H793,H811,H815,H821,H824,H825,H826,H827,H828,H837,H843,H844,H845,H846,H853,H857,H858,H859,H860,H863,H864,H872,H875,H876,H881)+H886</f>
        <v>0</v>
      </c>
      <c r="I890" s="396">
        <f>SUM(I775,I778,I784,I792,I793,I811,I815,I821,I824,I825,I826,I827,I828,I837,I843,I844,I845,I846,I853,I857,I858,I859,I860,I863,I864,I872,I875,I876,I881)+I886</f>
        <v>4362</v>
      </c>
      <c r="J890" s="397">
        <f>SUM(J775,J778,J784,J792,J793,J811,J815,J821,J824,J825,J826,J827,J828,J837,J843,J844,J845,J846,J853,J857,J858,J859,J860,J863,J864,J872,J875,J876,J881)+J886</f>
        <v>0</v>
      </c>
      <c r="K890" s="398">
        <f>SUM(K775,K778,K784,K792,K793,K811,K815,K821,K824,K825,K826,K827,K828,K837,K843,K844,K845,K846,K853,K857,K858,K859,K860,K863,K864,K872,K875,K876,K881)+K886</f>
        <v>0</v>
      </c>
      <c r="L890" s="395">
        <f>SUM(L775,L778,L784,L792,L793,L811,L815,L821,L824,L825,L826,L827,L828,L837,L843,L844,L845,L846,L853,L857,L858,L859,L860,L863,L864,L872,L875,L876,L881)+L886</f>
        <v>4362</v>
      </c>
      <c r="M890" s="12">
        <f>(IF($E890&lt;&gt;0,$M$2,IF($L890&lt;&gt;0,$M$2,"")))</f>
        <v>1</v>
      </c>
      <c r="N890" s="73" t="str">
        <f>LEFT(C772,1)</f>
        <v>3</v>
      </c>
    </row>
    <row r="891" spans="2:14" ht="15.75">
      <c r="B891" s="79" t="s">
        <v>120</v>
      </c>
      <c r="C891" s="1"/>
      <c r="L891" s="6"/>
      <c r="M891" s="7">
        <f>(IF($E890&lt;&gt;0,$M$2,IF($L890&lt;&gt;0,$M$2,"")))</f>
        <v>1</v>
      </c>
      <c r="N891" s="8"/>
    </row>
    <row r="892" spans="2:14" ht="15.75">
      <c r="B892" s="1356"/>
      <c r="C892" s="1356"/>
      <c r="D892" s="1357"/>
      <c r="E892" s="1356"/>
      <c r="F892" s="1356"/>
      <c r="G892" s="1356"/>
      <c r="H892" s="1356"/>
      <c r="I892" s="1356"/>
      <c r="J892" s="1356"/>
      <c r="K892" s="1356"/>
      <c r="L892" s="1358"/>
      <c r="M892" s="7">
        <f>(IF($E890&lt;&gt;0,$M$2,IF($L890&lt;&gt;0,$M$2,"")))</f>
        <v>1</v>
      </c>
      <c r="N892" s="8"/>
    </row>
    <row r="893" spans="2:13" ht="15.75"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77"/>
      <c r="M893" s="74">
        <f>(IF(E888&lt;&gt;0,$G$2,IF(L888&lt;&gt;0,$G$2,"")))</f>
      </c>
    </row>
    <row r="894" spans="2:13" ht="15.75"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77"/>
      <c r="M894" s="74">
        <f>(IF(E889&lt;&gt;0,$G$2,IF(L889&lt;&gt;0,$G$2,"")))</f>
      </c>
    </row>
  </sheetData>
  <sheetProtection password="81B0" sheet="1"/>
  <mergeCells count="180"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C687:D687"/>
    <mergeCell ref="C708:D708"/>
    <mergeCell ref="C715:D715"/>
    <mergeCell ref="C719:D719"/>
    <mergeCell ref="C720:D720"/>
    <mergeCell ref="C721:D721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860:D860"/>
    <mergeCell ref="C886:D886"/>
    <mergeCell ref="C863:D863"/>
    <mergeCell ref="C864:D864"/>
    <mergeCell ref="C872:D872"/>
    <mergeCell ref="C875:D875"/>
    <mergeCell ref="C876:D876"/>
    <mergeCell ref="C881:D881"/>
    <mergeCell ref="C885:D885"/>
    <mergeCell ref="C825:D825"/>
    <mergeCell ref="C846:D846"/>
    <mergeCell ref="C853:D853"/>
    <mergeCell ref="C857:D857"/>
    <mergeCell ref="C858:D858"/>
    <mergeCell ref="C859:D859"/>
    <mergeCell ref="C793:D793"/>
    <mergeCell ref="C827:D827"/>
    <mergeCell ref="C828:D828"/>
    <mergeCell ref="C843:D843"/>
    <mergeCell ref="C844:D844"/>
    <mergeCell ref="C845:D845"/>
    <mergeCell ref="C811:D811"/>
    <mergeCell ref="C815:D815"/>
    <mergeCell ref="C821:D821"/>
    <mergeCell ref="C824:D824"/>
    <mergeCell ref="B759:D759"/>
    <mergeCell ref="B761:D761"/>
    <mergeCell ref="B764:D764"/>
    <mergeCell ref="E768:H768"/>
    <mergeCell ref="I768:L768"/>
    <mergeCell ref="C826:D826"/>
    <mergeCell ref="C775:D775"/>
    <mergeCell ref="C778:D778"/>
    <mergeCell ref="C784:D784"/>
    <mergeCell ref="C792:D792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68">
    <cfRule type="cellIs" priority="2" dxfId="11" operator="greaterThan" stopIfTrue="1">
      <formula>$G$25</formula>
    </cfRule>
  </conditionalFormatting>
  <conditionalFormatting sqref="J168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F596:J596 K592:K596 F405:G405 K397:K398 F362:K374 F413:K418 F66:K71 H592:H595 I26:J27 K403:K404 F53:F57 F376:G376 G91:H92 H107:H109 K114:K118 H120:H122 H124:H134 H138:H139 H141:H148 H150:H157 H159:H166 F380:G381 F26:G27 F29:K32 F34:K38 F40:K46 K53:K57 F48:K51 F59:K60 J91:K92 K107:K109 F84:K84 K120:K122 K124:K134 K138:K139 K141:K148 K150:K157 K159:K166 H462:H464 H466:H467 H469:H470 H472:H477 H482:H496 H504:H511 H513:H515 F112:K113 H525:H530 H537:H540 H542:H543 H545:H565 H567:H585 F384:K387 H427:H428 K427:K428 K462:K464 K466:K467 K469:K470 K472:K477 K482:K496 K504:K511 K513:K515 K517:K520 K525:K530 K537:K540 K542:K543 K545:K565 K567:K585 I405:J405 H403:H404 K75 F76:K76 H77:H83 K77:K83 K111 H111 H114:H118 H85:H89 F62:K63 I380:J381 K410:K411 H410:H411 H376:H382 K376:K382 I103:I104 H397:H398 I562:J563 K392:K395 H392:H395 I549:J556 F25 I25 H53:I57 H75:I75 F75 H25:H27 F103:F104 F23:J24 F479:K480 F498:K501 F522:K523">
      <formula1>999999999999999000</formula1>
    </dataValidation>
    <dataValidation type="whole" operator="lessThan" allowBlank="1" showInputMessage="1" showErrorMessage="1" error="Въвежда се цяло число!" sqref="F532:K534 F394:G395 F494:G496 I494:J496 F549:G556 F389:K390 F400:K401 F407:K408 H168:I168 E168:F168 K168:L168 K23:K27 I85:I88 K85:K89 F85:F88 H517:H520 F520:G520 I520:J520 F525:G525 I525:J525 I376:J376 G377 J377 F378 I378 F476:G476 I476:J476 F562:G563 I394:J395 H587:H590 K587:K590 I95:I99 H95:H105 K95:K105 F95:F99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F422:K425 H405 I526:J530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49 G25 H158 K93:K94 H106 H110 H119 H123 H140 H149 F52 K52 K158 G90:H90 K106 K110 K119 K123 H135:H137 K140 J25 F123:G158 F160:G160 F28:K28 F33:K33 F39:K39 F47:K47 I160:J160 K135:K137 H52:I52 I77:J83 F77:G83 F105:F111 H93:H94 F61:K61 F64:K65 I114:J119 F114:G119 F72:F74 G52:G57 J52:J57 I105:I111 K72:K74 F89:F94 F100:F102 H72:I74 I89:I94 I100:I102 J168 E22:L22 G168 K90 G85:G89 J85:J90 J72:J75 G72:G75 I123:J158 F397:G398 I397:J398 G93:G111 J93:J111">
      <formula1>99999999999999900</formula1>
    </dataValidation>
    <dataValidation allowBlank="1" showInputMessage="1" showErrorMessage="1" sqref="E461:E597 E361:E429 E187:E301 E23:E167"/>
    <dataValidation type="whole" operator="lessThanOrEqual" allowBlank="1" showInputMessage="1" showErrorMessage="1" error="Въвежда се цяло отрицателно число!" sqref="F120:G122 I120:J122 F159:G159 I159:J159 F161:G166 I161:J166 F232:K232 I382:J382 F296:K296 I393:J393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3:G393 F589:G590 I589:J5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392:G392 I392:J392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I377 F475:G475 I587:J588 F587:G588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17">
      <selection activeCell="B727" sqref="B727:B738"/>
    </sheetView>
  </sheetViews>
  <sheetFormatPr defaultColWidth="9.00390625" defaultRowHeight="12.75"/>
  <cols>
    <col min="1" max="1" width="58.25390625" style="1479" customWidth="1"/>
    <col min="2" max="2" width="105.875" style="1505" customWidth="1"/>
    <col min="3" max="5" width="48.125" style="1479" customWidth="1"/>
    <col min="6" max="16384" width="9.125" style="1479" customWidth="1"/>
  </cols>
  <sheetData>
    <row r="1" spans="1:3" ht="14.25">
      <c r="A1" s="1477" t="s">
        <v>780</v>
      </c>
      <c r="B1" s="1478" t="s">
        <v>784</v>
      </c>
      <c r="C1" s="1477"/>
    </row>
    <row r="2" spans="1:3" ht="31.5" customHeight="1">
      <c r="A2" s="1480">
        <v>0</v>
      </c>
      <c r="B2" s="1481" t="s">
        <v>1195</v>
      </c>
      <c r="C2" s="1482" t="s">
        <v>1649</v>
      </c>
    </row>
    <row r="3" spans="1:3" ht="35.25" customHeight="1">
      <c r="A3" s="1480">
        <v>33</v>
      </c>
      <c r="B3" s="1481" t="s">
        <v>1196</v>
      </c>
      <c r="C3" s="1483" t="s">
        <v>1650</v>
      </c>
    </row>
    <row r="4" spans="1:3" ht="35.25" customHeight="1">
      <c r="A4" s="1480">
        <v>42</v>
      </c>
      <c r="B4" s="1481" t="s">
        <v>1197</v>
      </c>
      <c r="C4" s="1484" t="s">
        <v>1651</v>
      </c>
    </row>
    <row r="5" spans="1:3" ht="19.5">
      <c r="A5" s="1480">
        <v>96</v>
      </c>
      <c r="B5" s="1481" t="s">
        <v>1198</v>
      </c>
      <c r="C5" s="1484" t="s">
        <v>1652</v>
      </c>
    </row>
    <row r="6" spans="1:3" ht="19.5">
      <c r="A6" s="1480">
        <v>97</v>
      </c>
      <c r="B6" s="1481" t="s">
        <v>1199</v>
      </c>
      <c r="C6" s="1484" t="s">
        <v>1653</v>
      </c>
    </row>
    <row r="7" spans="1:3" ht="19.5">
      <c r="A7" s="1480">
        <v>98</v>
      </c>
      <c r="B7" s="1481" t="s">
        <v>1200</v>
      </c>
      <c r="C7" s="1484" t="s">
        <v>1654</v>
      </c>
    </row>
    <row r="8" spans="1:3" ht="15">
      <c r="A8" s="1485"/>
      <c r="B8" s="1485"/>
      <c r="C8" s="1485"/>
    </row>
    <row r="9" spans="1:3" ht="15">
      <c r="A9" s="1486"/>
      <c r="B9" s="1486"/>
      <c r="C9" s="1487"/>
    </row>
    <row r="10" spans="1:3" ht="14.25">
      <c r="A10" s="1589" t="s">
        <v>780</v>
      </c>
      <c r="B10" s="1590" t="s">
        <v>783</v>
      </c>
      <c r="C10" s="1589"/>
    </row>
    <row r="11" spans="1:3" ht="14.25">
      <c r="A11" s="1591"/>
      <c r="B11" s="1592" t="s">
        <v>370</v>
      </c>
      <c r="C11" s="1591"/>
    </row>
    <row r="12" spans="1:3" ht="15.75">
      <c r="A12" s="1488">
        <v>1101</v>
      </c>
      <c r="B12" s="1489" t="s">
        <v>371</v>
      </c>
      <c r="C12" s="1488">
        <v>1101</v>
      </c>
    </row>
    <row r="13" spans="1:3" ht="15.75">
      <c r="A13" s="1488">
        <v>1103</v>
      </c>
      <c r="B13" s="1490" t="s">
        <v>372</v>
      </c>
      <c r="C13" s="1488">
        <v>1103</v>
      </c>
    </row>
    <row r="14" spans="1:3" ht="15.75">
      <c r="A14" s="1488">
        <v>1104</v>
      </c>
      <c r="B14" s="1491" t="s">
        <v>373</v>
      </c>
      <c r="C14" s="1488">
        <v>1104</v>
      </c>
    </row>
    <row r="15" spans="1:3" ht="15.75">
      <c r="A15" s="1488">
        <v>1105</v>
      </c>
      <c r="B15" s="1491" t="s">
        <v>374</v>
      </c>
      <c r="C15" s="1488">
        <v>1105</v>
      </c>
    </row>
    <row r="16" spans="1:3" ht="15.75">
      <c r="A16" s="1488">
        <v>1106</v>
      </c>
      <c r="B16" s="1491" t="s">
        <v>375</v>
      </c>
      <c r="C16" s="1488">
        <v>1106</v>
      </c>
    </row>
    <row r="17" spans="1:3" ht="15.75">
      <c r="A17" s="1488">
        <v>1107</v>
      </c>
      <c r="B17" s="1491" t="s">
        <v>376</v>
      </c>
      <c r="C17" s="1488">
        <v>1107</v>
      </c>
    </row>
    <row r="18" spans="1:3" ht="15.75">
      <c r="A18" s="1488">
        <v>1108</v>
      </c>
      <c r="B18" s="1491" t="s">
        <v>377</v>
      </c>
      <c r="C18" s="1488">
        <v>1108</v>
      </c>
    </row>
    <row r="19" spans="1:3" ht="15.75">
      <c r="A19" s="1488">
        <v>1111</v>
      </c>
      <c r="B19" s="1492" t="s">
        <v>378</v>
      </c>
      <c r="C19" s="1488">
        <v>1111</v>
      </c>
    </row>
    <row r="20" spans="1:3" ht="15.75">
      <c r="A20" s="1488">
        <v>1115</v>
      </c>
      <c r="B20" s="1492" t="s">
        <v>379</v>
      </c>
      <c r="C20" s="1488">
        <v>1115</v>
      </c>
    </row>
    <row r="21" spans="1:3" ht="15.75">
      <c r="A21" s="1488">
        <v>1116</v>
      </c>
      <c r="B21" s="1492" t="s">
        <v>380</v>
      </c>
      <c r="C21" s="1488">
        <v>1116</v>
      </c>
    </row>
    <row r="22" spans="1:3" ht="15.75">
      <c r="A22" s="1488">
        <v>1117</v>
      </c>
      <c r="B22" s="1492" t="s">
        <v>381</v>
      </c>
      <c r="C22" s="1488">
        <v>1117</v>
      </c>
    </row>
    <row r="23" spans="1:3" ht="15.75">
      <c r="A23" s="1488">
        <v>1121</v>
      </c>
      <c r="B23" s="1491" t="s">
        <v>382</v>
      </c>
      <c r="C23" s="1488">
        <v>1121</v>
      </c>
    </row>
    <row r="24" spans="1:3" ht="15.75">
      <c r="A24" s="1488">
        <v>1122</v>
      </c>
      <c r="B24" s="1491" t="s">
        <v>383</v>
      </c>
      <c r="C24" s="1488">
        <v>1122</v>
      </c>
    </row>
    <row r="25" spans="1:3" ht="15.75">
      <c r="A25" s="1488">
        <v>1123</v>
      </c>
      <c r="B25" s="1491" t="s">
        <v>384</v>
      </c>
      <c r="C25" s="1488">
        <v>1123</v>
      </c>
    </row>
    <row r="26" spans="1:3" ht="15.75">
      <c r="A26" s="1488">
        <v>1125</v>
      </c>
      <c r="B26" s="1493" t="s">
        <v>385</v>
      </c>
      <c r="C26" s="1488">
        <v>1125</v>
      </c>
    </row>
    <row r="27" spans="1:3" ht="15.75">
      <c r="A27" s="1488">
        <v>1128</v>
      </c>
      <c r="B27" s="1491" t="s">
        <v>386</v>
      </c>
      <c r="C27" s="1488">
        <v>1128</v>
      </c>
    </row>
    <row r="28" spans="1:3" ht="15.75">
      <c r="A28" s="1488">
        <v>1139</v>
      </c>
      <c r="B28" s="1494" t="s">
        <v>387</v>
      </c>
      <c r="C28" s="1488">
        <v>1139</v>
      </c>
    </row>
    <row r="29" spans="1:3" ht="15.75">
      <c r="A29" s="1488">
        <v>1141</v>
      </c>
      <c r="B29" s="1492" t="s">
        <v>388</v>
      </c>
      <c r="C29" s="1488">
        <v>1141</v>
      </c>
    </row>
    <row r="30" spans="1:3" ht="15.75">
      <c r="A30" s="1488">
        <v>1142</v>
      </c>
      <c r="B30" s="1491" t="s">
        <v>389</v>
      </c>
      <c r="C30" s="1488">
        <v>1142</v>
      </c>
    </row>
    <row r="31" spans="1:3" ht="15.75">
      <c r="A31" s="1488">
        <v>1143</v>
      </c>
      <c r="B31" s="1492" t="s">
        <v>390</v>
      </c>
      <c r="C31" s="1488">
        <v>1143</v>
      </c>
    </row>
    <row r="32" spans="1:3" ht="15.75">
      <c r="A32" s="1488">
        <v>1144</v>
      </c>
      <c r="B32" s="1492" t="s">
        <v>391</v>
      </c>
      <c r="C32" s="1488">
        <v>1144</v>
      </c>
    </row>
    <row r="33" spans="1:3" ht="15.75">
      <c r="A33" s="1488">
        <v>1145</v>
      </c>
      <c r="B33" s="1491" t="s">
        <v>392</v>
      </c>
      <c r="C33" s="1488">
        <v>1145</v>
      </c>
    </row>
    <row r="34" spans="1:3" ht="15.75">
      <c r="A34" s="1488">
        <v>1146</v>
      </c>
      <c r="B34" s="1492" t="s">
        <v>393</v>
      </c>
      <c r="C34" s="1488">
        <v>1146</v>
      </c>
    </row>
    <row r="35" spans="1:3" ht="15.75">
      <c r="A35" s="1488">
        <v>1147</v>
      </c>
      <c r="B35" s="1492" t="s">
        <v>394</v>
      </c>
      <c r="C35" s="1488">
        <v>1147</v>
      </c>
    </row>
    <row r="36" spans="1:3" ht="15.75">
      <c r="A36" s="1488">
        <v>1148</v>
      </c>
      <c r="B36" s="1492" t="s">
        <v>395</v>
      </c>
      <c r="C36" s="1488">
        <v>1148</v>
      </c>
    </row>
    <row r="37" spans="1:3" ht="15.75">
      <c r="A37" s="1488">
        <v>1149</v>
      </c>
      <c r="B37" s="1492" t="s">
        <v>396</v>
      </c>
      <c r="C37" s="1488">
        <v>1149</v>
      </c>
    </row>
    <row r="38" spans="1:3" ht="15.75">
      <c r="A38" s="1488">
        <v>1151</v>
      </c>
      <c r="B38" s="1492" t="s">
        <v>397</v>
      </c>
      <c r="C38" s="1488">
        <v>1151</v>
      </c>
    </row>
    <row r="39" spans="1:3" ht="15.75">
      <c r="A39" s="1488">
        <v>1158</v>
      </c>
      <c r="B39" s="1491" t="s">
        <v>398</v>
      </c>
      <c r="C39" s="1488">
        <v>1158</v>
      </c>
    </row>
    <row r="40" spans="1:3" ht="15.75">
      <c r="A40" s="1488">
        <v>1161</v>
      </c>
      <c r="B40" s="1491" t="s">
        <v>399</v>
      </c>
      <c r="C40" s="1488">
        <v>1161</v>
      </c>
    </row>
    <row r="41" spans="1:3" ht="15.75">
      <c r="A41" s="1488">
        <v>1162</v>
      </c>
      <c r="B41" s="1491" t="s">
        <v>400</v>
      </c>
      <c r="C41" s="1488">
        <v>1162</v>
      </c>
    </row>
    <row r="42" spans="1:3" ht="15.75">
      <c r="A42" s="1488">
        <v>1163</v>
      </c>
      <c r="B42" s="1491" t="s">
        <v>401</v>
      </c>
      <c r="C42" s="1488">
        <v>1163</v>
      </c>
    </row>
    <row r="43" spans="1:3" ht="15.75">
      <c r="A43" s="1488">
        <v>1168</v>
      </c>
      <c r="B43" s="1491" t="s">
        <v>402</v>
      </c>
      <c r="C43" s="1488">
        <v>1168</v>
      </c>
    </row>
    <row r="44" spans="1:3" ht="15.75">
      <c r="A44" s="1488">
        <v>1179</v>
      </c>
      <c r="B44" s="1492" t="s">
        <v>403</v>
      </c>
      <c r="C44" s="1488">
        <v>1179</v>
      </c>
    </row>
    <row r="45" spans="1:3" ht="15.75">
      <c r="A45" s="1488">
        <v>2201</v>
      </c>
      <c r="B45" s="1492" t="s">
        <v>404</v>
      </c>
      <c r="C45" s="1488">
        <v>2201</v>
      </c>
    </row>
    <row r="46" spans="1:3" ht="15.75">
      <c r="A46" s="1488">
        <v>2205</v>
      </c>
      <c r="B46" s="1491" t="s">
        <v>405</v>
      </c>
      <c r="C46" s="1488">
        <v>2205</v>
      </c>
    </row>
    <row r="47" spans="1:3" ht="15.75">
      <c r="A47" s="1488">
        <v>2206</v>
      </c>
      <c r="B47" s="1494" t="s">
        <v>406</v>
      </c>
      <c r="C47" s="1488">
        <v>2206</v>
      </c>
    </row>
    <row r="48" spans="1:3" ht="15.75">
      <c r="A48" s="1488">
        <v>2215</v>
      </c>
      <c r="B48" s="1491" t="s">
        <v>407</v>
      </c>
      <c r="C48" s="1488">
        <v>2215</v>
      </c>
    </row>
    <row r="49" spans="1:3" ht="15.75">
      <c r="A49" s="1488">
        <v>2218</v>
      </c>
      <c r="B49" s="1491" t="s">
        <v>408</v>
      </c>
      <c r="C49" s="1488">
        <v>2218</v>
      </c>
    </row>
    <row r="50" spans="1:3" ht="15.75">
      <c r="A50" s="1488">
        <v>2219</v>
      </c>
      <c r="B50" s="1491" t="s">
        <v>409</v>
      </c>
      <c r="C50" s="1488">
        <v>2219</v>
      </c>
    </row>
    <row r="51" spans="1:3" ht="15.75">
      <c r="A51" s="1488">
        <v>2221</v>
      </c>
      <c r="B51" s="1492" t="s">
        <v>410</v>
      </c>
      <c r="C51" s="1488">
        <v>2221</v>
      </c>
    </row>
    <row r="52" spans="1:3" ht="15.75">
      <c r="A52" s="1488">
        <v>2222</v>
      </c>
      <c r="B52" s="1495" t="s">
        <v>411</v>
      </c>
      <c r="C52" s="1488">
        <v>2222</v>
      </c>
    </row>
    <row r="53" spans="1:3" ht="15.75">
      <c r="A53" s="1488">
        <v>2223</v>
      </c>
      <c r="B53" s="1495" t="s">
        <v>1952</v>
      </c>
      <c r="C53" s="1488">
        <v>2223</v>
      </c>
    </row>
    <row r="54" spans="1:3" ht="15.75">
      <c r="A54" s="1488">
        <v>2224</v>
      </c>
      <c r="B54" s="1494" t="s">
        <v>412</v>
      </c>
      <c r="C54" s="1488">
        <v>2224</v>
      </c>
    </row>
    <row r="55" spans="1:3" ht="15.75">
      <c r="A55" s="1488">
        <v>2225</v>
      </c>
      <c r="B55" s="1491" t="s">
        <v>413</v>
      </c>
      <c r="C55" s="1488">
        <v>2225</v>
      </c>
    </row>
    <row r="56" spans="1:3" ht="15.75">
      <c r="A56" s="1488">
        <v>2228</v>
      </c>
      <c r="B56" s="1491" t="s">
        <v>414</v>
      </c>
      <c r="C56" s="1488">
        <v>2228</v>
      </c>
    </row>
    <row r="57" spans="1:3" ht="15.75">
      <c r="A57" s="1488">
        <v>2239</v>
      </c>
      <c r="B57" s="1492" t="s">
        <v>415</v>
      </c>
      <c r="C57" s="1488">
        <v>2239</v>
      </c>
    </row>
    <row r="58" spans="1:3" ht="15.75">
      <c r="A58" s="1488">
        <v>2241</v>
      </c>
      <c r="B58" s="1495" t="s">
        <v>416</v>
      </c>
      <c r="C58" s="1488">
        <v>2241</v>
      </c>
    </row>
    <row r="59" spans="1:3" ht="15.75">
      <c r="A59" s="1488">
        <v>2242</v>
      </c>
      <c r="B59" s="1495" t="s">
        <v>417</v>
      </c>
      <c r="C59" s="1488">
        <v>2242</v>
      </c>
    </row>
    <row r="60" spans="1:3" ht="15.75">
      <c r="A60" s="1488">
        <v>2243</v>
      </c>
      <c r="B60" s="1495" t="s">
        <v>418</v>
      </c>
      <c r="C60" s="1488">
        <v>2243</v>
      </c>
    </row>
    <row r="61" spans="1:3" ht="15.75">
      <c r="A61" s="1488">
        <v>2244</v>
      </c>
      <c r="B61" s="1495" t="s">
        <v>419</v>
      </c>
      <c r="C61" s="1488">
        <v>2244</v>
      </c>
    </row>
    <row r="62" spans="1:3" ht="15.75">
      <c r="A62" s="1488">
        <v>2245</v>
      </c>
      <c r="B62" s="1496" t="s">
        <v>420</v>
      </c>
      <c r="C62" s="1488">
        <v>2245</v>
      </c>
    </row>
    <row r="63" spans="1:3" ht="15.75">
      <c r="A63" s="1488">
        <v>2246</v>
      </c>
      <c r="B63" s="1495" t="s">
        <v>421</v>
      </c>
      <c r="C63" s="1488">
        <v>2246</v>
      </c>
    </row>
    <row r="64" spans="1:3" ht="15.75">
      <c r="A64" s="1488">
        <v>2247</v>
      </c>
      <c r="B64" s="1495" t="s">
        <v>422</v>
      </c>
      <c r="C64" s="1488">
        <v>2247</v>
      </c>
    </row>
    <row r="65" spans="1:3" ht="15.75">
      <c r="A65" s="1488">
        <v>2248</v>
      </c>
      <c r="B65" s="1495" t="s">
        <v>423</v>
      </c>
      <c r="C65" s="1488">
        <v>2248</v>
      </c>
    </row>
    <row r="66" spans="1:3" ht="15.75">
      <c r="A66" s="1488">
        <v>2249</v>
      </c>
      <c r="B66" s="1495" t="s">
        <v>424</v>
      </c>
      <c r="C66" s="1488">
        <v>2249</v>
      </c>
    </row>
    <row r="67" spans="1:3" ht="15.75">
      <c r="A67" s="1488">
        <v>2258</v>
      </c>
      <c r="B67" s="1491" t="s">
        <v>425</v>
      </c>
      <c r="C67" s="1488">
        <v>2258</v>
      </c>
    </row>
    <row r="68" spans="1:3" ht="15.75">
      <c r="A68" s="1488">
        <v>2259</v>
      </c>
      <c r="B68" s="1494" t="s">
        <v>426</v>
      </c>
      <c r="C68" s="1488">
        <v>2259</v>
      </c>
    </row>
    <row r="69" spans="1:3" ht="15.75">
      <c r="A69" s="1488">
        <v>2261</v>
      </c>
      <c r="B69" s="1492" t="s">
        <v>427</v>
      </c>
      <c r="C69" s="1488">
        <v>2261</v>
      </c>
    </row>
    <row r="70" spans="1:3" ht="15.75">
      <c r="A70" s="1488">
        <v>2268</v>
      </c>
      <c r="B70" s="1491" t="s">
        <v>428</v>
      </c>
      <c r="C70" s="1488">
        <v>2268</v>
      </c>
    </row>
    <row r="71" spans="1:3" ht="15.75">
      <c r="A71" s="1488">
        <v>2279</v>
      </c>
      <c r="B71" s="1492" t="s">
        <v>429</v>
      </c>
      <c r="C71" s="1488">
        <v>2279</v>
      </c>
    </row>
    <row r="72" spans="1:3" ht="15.75">
      <c r="A72" s="1488">
        <v>2281</v>
      </c>
      <c r="B72" s="1494" t="s">
        <v>430</v>
      </c>
      <c r="C72" s="1488">
        <v>2281</v>
      </c>
    </row>
    <row r="73" spans="1:3" ht="15.75">
      <c r="A73" s="1488">
        <v>2282</v>
      </c>
      <c r="B73" s="1494" t="s">
        <v>431</v>
      </c>
      <c r="C73" s="1488">
        <v>2282</v>
      </c>
    </row>
    <row r="74" spans="1:3" ht="15.75">
      <c r="A74" s="1488">
        <v>2283</v>
      </c>
      <c r="B74" s="1494" t="s">
        <v>432</v>
      </c>
      <c r="C74" s="1488">
        <v>2283</v>
      </c>
    </row>
    <row r="75" spans="1:3" ht="15.75">
      <c r="A75" s="1488">
        <v>2284</v>
      </c>
      <c r="B75" s="1494" t="s">
        <v>433</v>
      </c>
      <c r="C75" s="1488">
        <v>2284</v>
      </c>
    </row>
    <row r="76" spans="1:3" ht="15.75">
      <c r="A76" s="1488">
        <v>2285</v>
      </c>
      <c r="B76" s="1494" t="s">
        <v>434</v>
      </c>
      <c r="C76" s="1488">
        <v>2285</v>
      </c>
    </row>
    <row r="77" spans="1:3" ht="15.75">
      <c r="A77" s="1488">
        <v>2288</v>
      </c>
      <c r="B77" s="1494" t="s">
        <v>435</v>
      </c>
      <c r="C77" s="1488">
        <v>2288</v>
      </c>
    </row>
    <row r="78" spans="1:3" ht="15.75">
      <c r="A78" s="1488">
        <v>2289</v>
      </c>
      <c r="B78" s="1494" t="s">
        <v>436</v>
      </c>
      <c r="C78" s="1488">
        <v>2289</v>
      </c>
    </row>
    <row r="79" spans="1:3" ht="15.75">
      <c r="A79" s="1488">
        <v>3301</v>
      </c>
      <c r="B79" s="1491" t="s">
        <v>437</v>
      </c>
      <c r="C79" s="1488">
        <v>3301</v>
      </c>
    </row>
    <row r="80" spans="1:3" ht="15.75">
      <c r="A80" s="1488">
        <v>3311</v>
      </c>
      <c r="B80" s="1491" t="s">
        <v>1953</v>
      </c>
      <c r="C80" s="1488">
        <v>3311</v>
      </c>
    </row>
    <row r="81" spans="1:3" ht="15.75">
      <c r="A81" s="1488">
        <v>3312</v>
      </c>
      <c r="B81" s="1492" t="s">
        <v>1954</v>
      </c>
      <c r="C81" s="1488">
        <v>3312</v>
      </c>
    </row>
    <row r="82" spans="1:3" ht="15.75">
      <c r="A82" s="1488">
        <v>3318</v>
      </c>
      <c r="B82" s="1494" t="s">
        <v>438</v>
      </c>
      <c r="C82" s="1488">
        <v>3318</v>
      </c>
    </row>
    <row r="83" spans="1:3" ht="15.75">
      <c r="A83" s="1488">
        <v>3321</v>
      </c>
      <c r="B83" s="1491" t="s">
        <v>1945</v>
      </c>
      <c r="C83" s="1488">
        <v>3321</v>
      </c>
    </row>
    <row r="84" spans="1:3" ht="15.75">
      <c r="A84" s="1488">
        <v>3322</v>
      </c>
      <c r="B84" s="1492" t="s">
        <v>1946</v>
      </c>
      <c r="C84" s="1488">
        <v>3322</v>
      </c>
    </row>
    <row r="85" spans="1:3" ht="15.75">
      <c r="A85" s="1488">
        <v>3323</v>
      </c>
      <c r="B85" s="1494" t="s">
        <v>1944</v>
      </c>
      <c r="C85" s="1488">
        <v>3323</v>
      </c>
    </row>
    <row r="86" spans="1:3" ht="15.75">
      <c r="A86" s="1488">
        <v>3324</v>
      </c>
      <c r="B86" s="1494" t="s">
        <v>439</v>
      </c>
      <c r="C86" s="1488">
        <v>3324</v>
      </c>
    </row>
    <row r="87" spans="1:3" ht="15.75">
      <c r="A87" s="1488">
        <v>3325</v>
      </c>
      <c r="B87" s="1492" t="s">
        <v>1947</v>
      </c>
      <c r="C87" s="1488">
        <v>3325</v>
      </c>
    </row>
    <row r="88" spans="1:3" ht="15.75">
      <c r="A88" s="1488">
        <v>3326</v>
      </c>
      <c r="B88" s="1491" t="s">
        <v>1948</v>
      </c>
      <c r="C88" s="1488">
        <v>3326</v>
      </c>
    </row>
    <row r="89" spans="1:3" ht="15.75">
      <c r="A89" s="1488">
        <v>3327</v>
      </c>
      <c r="B89" s="1491" t="s">
        <v>1949</v>
      </c>
      <c r="C89" s="1488">
        <v>3327</v>
      </c>
    </row>
    <row r="90" spans="1:3" ht="15.75">
      <c r="A90" s="1488">
        <v>3332</v>
      </c>
      <c r="B90" s="1491" t="s">
        <v>440</v>
      </c>
      <c r="C90" s="1488">
        <v>3332</v>
      </c>
    </row>
    <row r="91" spans="1:3" ht="15.75">
      <c r="A91" s="1488">
        <v>3333</v>
      </c>
      <c r="B91" s="1492" t="s">
        <v>441</v>
      </c>
      <c r="C91" s="1488">
        <v>3333</v>
      </c>
    </row>
    <row r="92" spans="1:3" ht="15.75">
      <c r="A92" s="1488">
        <v>3334</v>
      </c>
      <c r="B92" s="1492" t="s">
        <v>518</v>
      </c>
      <c r="C92" s="1488">
        <v>3334</v>
      </c>
    </row>
    <row r="93" spans="1:3" ht="15.75">
      <c r="A93" s="1488">
        <v>3336</v>
      </c>
      <c r="B93" s="1492" t="s">
        <v>519</v>
      </c>
      <c r="C93" s="1488">
        <v>3336</v>
      </c>
    </row>
    <row r="94" spans="1:3" ht="15.75">
      <c r="A94" s="1488">
        <v>3337</v>
      </c>
      <c r="B94" s="1491" t="s">
        <v>1950</v>
      </c>
      <c r="C94" s="1488">
        <v>3337</v>
      </c>
    </row>
    <row r="95" spans="1:3" ht="15.75">
      <c r="A95" s="1488">
        <v>3338</v>
      </c>
      <c r="B95" s="1491" t="s">
        <v>1951</v>
      </c>
      <c r="C95" s="1488">
        <v>3338</v>
      </c>
    </row>
    <row r="96" spans="1:3" ht="15.75">
      <c r="A96" s="1488">
        <v>3341</v>
      </c>
      <c r="B96" s="1492" t="s">
        <v>520</v>
      </c>
      <c r="C96" s="1488">
        <v>3341</v>
      </c>
    </row>
    <row r="97" spans="1:3" ht="15.75">
      <c r="A97" s="1488">
        <v>3349</v>
      </c>
      <c r="B97" s="1492" t="s">
        <v>442</v>
      </c>
      <c r="C97" s="1488">
        <v>3349</v>
      </c>
    </row>
    <row r="98" spans="1:3" ht="15.75">
      <c r="A98" s="1488">
        <v>3359</v>
      </c>
      <c r="B98" s="1492" t="s">
        <v>443</v>
      </c>
      <c r="C98" s="1488">
        <v>3359</v>
      </c>
    </row>
    <row r="99" spans="1:3" ht="15.75">
      <c r="A99" s="1488">
        <v>3369</v>
      </c>
      <c r="B99" s="1492" t="s">
        <v>444</v>
      </c>
      <c r="C99" s="1488">
        <v>3369</v>
      </c>
    </row>
    <row r="100" spans="1:3" ht="15.75">
      <c r="A100" s="1488">
        <v>3388</v>
      </c>
      <c r="B100" s="1491" t="s">
        <v>0</v>
      </c>
      <c r="C100" s="1488">
        <v>3388</v>
      </c>
    </row>
    <row r="101" spans="1:3" ht="15.75">
      <c r="A101" s="1488">
        <v>3389</v>
      </c>
      <c r="B101" s="1492" t="s">
        <v>1</v>
      </c>
      <c r="C101" s="1488">
        <v>3389</v>
      </c>
    </row>
    <row r="102" spans="1:3" ht="15.75">
      <c r="A102" s="1488">
        <v>4401</v>
      </c>
      <c r="B102" s="1491" t="s">
        <v>2</v>
      </c>
      <c r="C102" s="1488">
        <v>4401</v>
      </c>
    </row>
    <row r="103" spans="1:3" ht="15.75">
      <c r="A103" s="1488">
        <v>4412</v>
      </c>
      <c r="B103" s="1494" t="s">
        <v>3</v>
      </c>
      <c r="C103" s="1488">
        <v>4412</v>
      </c>
    </row>
    <row r="104" spans="1:3" ht="15.75">
      <c r="A104" s="1488">
        <v>4415</v>
      </c>
      <c r="B104" s="1492" t="s">
        <v>4</v>
      </c>
      <c r="C104" s="1488">
        <v>4415</v>
      </c>
    </row>
    <row r="105" spans="1:3" ht="15.75">
      <c r="A105" s="1488">
        <v>4418</v>
      </c>
      <c r="B105" s="1492" t="s">
        <v>5</v>
      </c>
      <c r="C105" s="1488">
        <v>4418</v>
      </c>
    </row>
    <row r="106" spans="1:3" ht="15.75">
      <c r="A106" s="1488">
        <v>4429</v>
      </c>
      <c r="B106" s="1491" t="s">
        <v>6</v>
      </c>
      <c r="C106" s="1488">
        <v>4429</v>
      </c>
    </row>
    <row r="107" spans="1:3" ht="15.75">
      <c r="A107" s="1488">
        <v>4431</v>
      </c>
      <c r="B107" s="1492" t="s">
        <v>1955</v>
      </c>
      <c r="C107" s="1488">
        <v>4431</v>
      </c>
    </row>
    <row r="108" spans="1:3" ht="15.75">
      <c r="A108" s="1488">
        <v>4433</v>
      </c>
      <c r="B108" s="1492" t="s">
        <v>7</v>
      </c>
      <c r="C108" s="1488">
        <v>4433</v>
      </c>
    </row>
    <row r="109" spans="1:3" ht="15.75">
      <c r="A109" s="1488">
        <v>4436</v>
      </c>
      <c r="B109" s="1492" t="s">
        <v>8</v>
      </c>
      <c r="C109" s="1488">
        <v>4436</v>
      </c>
    </row>
    <row r="110" spans="1:3" ht="15.75">
      <c r="A110" s="1488">
        <v>4437</v>
      </c>
      <c r="B110" s="1493" t="s">
        <v>9</v>
      </c>
      <c r="C110" s="1488">
        <v>4437</v>
      </c>
    </row>
    <row r="111" spans="1:3" ht="15.75">
      <c r="A111" s="1488">
        <v>4448</v>
      </c>
      <c r="B111" s="1493" t="s">
        <v>1983</v>
      </c>
      <c r="C111" s="1488">
        <v>4448</v>
      </c>
    </row>
    <row r="112" spans="1:3" ht="15.75">
      <c r="A112" s="1488">
        <v>4450</v>
      </c>
      <c r="B112" s="1492" t="s">
        <v>10</v>
      </c>
      <c r="C112" s="1488">
        <v>4450</v>
      </c>
    </row>
    <row r="113" spans="1:3" ht="15.75">
      <c r="A113" s="1488">
        <v>4451</v>
      </c>
      <c r="B113" s="1497" t="s">
        <v>11</v>
      </c>
      <c r="C113" s="1488">
        <v>4451</v>
      </c>
    </row>
    <row r="114" spans="1:3" ht="15.75">
      <c r="A114" s="1488">
        <v>4452</v>
      </c>
      <c r="B114" s="1497" t="s">
        <v>12</v>
      </c>
      <c r="C114" s="1488">
        <v>4452</v>
      </c>
    </row>
    <row r="115" spans="1:3" ht="15.75">
      <c r="A115" s="1488">
        <v>4453</v>
      </c>
      <c r="B115" s="1497" t="s">
        <v>13</v>
      </c>
      <c r="C115" s="1488">
        <v>4453</v>
      </c>
    </row>
    <row r="116" spans="1:3" ht="15.75">
      <c r="A116" s="1488">
        <v>4454</v>
      </c>
      <c r="B116" s="1498" t="s">
        <v>14</v>
      </c>
      <c r="C116" s="1488">
        <v>4454</v>
      </c>
    </row>
    <row r="117" spans="1:3" ht="15.75">
      <c r="A117" s="1488">
        <v>4455</v>
      </c>
      <c r="B117" s="1498" t="s">
        <v>1956</v>
      </c>
      <c r="C117" s="1488">
        <v>4455</v>
      </c>
    </row>
    <row r="118" spans="1:3" ht="15.75">
      <c r="A118" s="1488">
        <v>4456</v>
      </c>
      <c r="B118" s="1497" t="s">
        <v>15</v>
      </c>
      <c r="C118" s="1488">
        <v>4456</v>
      </c>
    </row>
    <row r="119" spans="1:3" ht="15.75">
      <c r="A119" s="1488">
        <v>4457</v>
      </c>
      <c r="B119" s="1499" t="s">
        <v>1957</v>
      </c>
      <c r="C119" s="1488">
        <v>4457</v>
      </c>
    </row>
    <row r="120" spans="1:3" ht="15.75">
      <c r="A120" s="1488">
        <v>4458</v>
      </c>
      <c r="B120" s="1499" t="s">
        <v>1986</v>
      </c>
      <c r="C120" s="1488">
        <v>4458</v>
      </c>
    </row>
    <row r="121" spans="1:3" ht="15.75">
      <c r="A121" s="1488">
        <v>4459</v>
      </c>
      <c r="B121" s="1499" t="s">
        <v>1655</v>
      </c>
      <c r="C121" s="1488">
        <v>4459</v>
      </c>
    </row>
    <row r="122" spans="1:3" ht="15.75">
      <c r="A122" s="1488">
        <v>4465</v>
      </c>
      <c r="B122" s="1489" t="s">
        <v>16</v>
      </c>
      <c r="C122" s="1488">
        <v>4465</v>
      </c>
    </row>
    <row r="123" spans="1:3" ht="15.75">
      <c r="A123" s="1488">
        <v>4467</v>
      </c>
      <c r="B123" s="1490" t="s">
        <v>17</v>
      </c>
      <c r="C123" s="1488">
        <v>4467</v>
      </c>
    </row>
    <row r="124" spans="1:3" ht="15.75">
      <c r="A124" s="1488">
        <v>4468</v>
      </c>
      <c r="B124" s="1491" t="s">
        <v>18</v>
      </c>
      <c r="C124" s="1488">
        <v>4468</v>
      </c>
    </row>
    <row r="125" spans="1:3" ht="15.75">
      <c r="A125" s="1488">
        <v>4469</v>
      </c>
      <c r="B125" s="1492" t="s">
        <v>19</v>
      </c>
      <c r="C125" s="1488">
        <v>4469</v>
      </c>
    </row>
    <row r="126" spans="1:3" ht="15.75">
      <c r="A126" s="1488">
        <v>5501</v>
      </c>
      <c r="B126" s="1491" t="s">
        <v>20</v>
      </c>
      <c r="C126" s="1488">
        <v>5501</v>
      </c>
    </row>
    <row r="127" spans="1:3" ht="15.75">
      <c r="A127" s="1488">
        <v>5511</v>
      </c>
      <c r="B127" s="1496" t="s">
        <v>21</v>
      </c>
      <c r="C127" s="1488">
        <v>5511</v>
      </c>
    </row>
    <row r="128" spans="1:3" ht="15.75">
      <c r="A128" s="1488">
        <v>5512</v>
      </c>
      <c r="B128" s="1491" t="s">
        <v>22</v>
      </c>
      <c r="C128" s="1488">
        <v>5512</v>
      </c>
    </row>
    <row r="129" spans="1:3" ht="15.75">
      <c r="A129" s="1488">
        <v>5513</v>
      </c>
      <c r="B129" s="1499" t="s">
        <v>1987</v>
      </c>
      <c r="C129" s="1488">
        <v>5513</v>
      </c>
    </row>
    <row r="130" spans="1:3" ht="15.75">
      <c r="A130" s="1488">
        <v>5514</v>
      </c>
      <c r="B130" s="1499" t="s">
        <v>543</v>
      </c>
      <c r="C130" s="1488">
        <v>5514</v>
      </c>
    </row>
    <row r="131" spans="1:3" ht="15.75">
      <c r="A131" s="1488">
        <v>5515</v>
      </c>
      <c r="B131" s="1499" t="s">
        <v>544</v>
      </c>
      <c r="C131" s="1488">
        <v>5515</v>
      </c>
    </row>
    <row r="132" spans="1:3" ht="15.75">
      <c r="A132" s="1488">
        <v>5516</v>
      </c>
      <c r="B132" s="1499" t="s">
        <v>1988</v>
      </c>
      <c r="C132" s="1488">
        <v>5516</v>
      </c>
    </row>
    <row r="133" spans="1:3" ht="15.75">
      <c r="A133" s="1488">
        <v>5517</v>
      </c>
      <c r="B133" s="1499" t="s">
        <v>545</v>
      </c>
      <c r="C133" s="1488">
        <v>5517</v>
      </c>
    </row>
    <row r="134" spans="1:3" ht="15.75">
      <c r="A134" s="1488">
        <v>5518</v>
      </c>
      <c r="B134" s="1491" t="s">
        <v>546</v>
      </c>
      <c r="C134" s="1488">
        <v>5518</v>
      </c>
    </row>
    <row r="135" spans="1:3" ht="15.75">
      <c r="A135" s="1488">
        <v>5519</v>
      </c>
      <c r="B135" s="1491" t="s">
        <v>547</v>
      </c>
      <c r="C135" s="1488">
        <v>5519</v>
      </c>
    </row>
    <row r="136" spans="1:3" ht="15.75">
      <c r="A136" s="1488">
        <v>5521</v>
      </c>
      <c r="B136" s="1491" t="s">
        <v>548</v>
      </c>
      <c r="C136" s="1488">
        <v>5521</v>
      </c>
    </row>
    <row r="137" spans="1:3" ht="15.75">
      <c r="A137" s="1488">
        <v>5522</v>
      </c>
      <c r="B137" s="1500" t="s">
        <v>549</v>
      </c>
      <c r="C137" s="1488">
        <v>5522</v>
      </c>
    </row>
    <row r="138" spans="1:3" ht="15.75">
      <c r="A138" s="1488">
        <v>5524</v>
      </c>
      <c r="B138" s="1489" t="s">
        <v>550</v>
      </c>
      <c r="C138" s="1488">
        <v>5524</v>
      </c>
    </row>
    <row r="139" spans="1:3" ht="15.75">
      <c r="A139" s="1488">
        <v>5525</v>
      </c>
      <c r="B139" s="1496" t="s">
        <v>551</v>
      </c>
      <c r="C139" s="1488">
        <v>5525</v>
      </c>
    </row>
    <row r="140" spans="1:3" ht="15.75">
      <c r="A140" s="1488">
        <v>5526</v>
      </c>
      <c r="B140" s="1493" t="s">
        <v>552</v>
      </c>
      <c r="C140" s="1488">
        <v>5526</v>
      </c>
    </row>
    <row r="141" spans="1:3" ht="15.75">
      <c r="A141" s="1488">
        <v>5527</v>
      </c>
      <c r="B141" s="1493" t="s">
        <v>553</v>
      </c>
      <c r="C141" s="1488">
        <v>5527</v>
      </c>
    </row>
    <row r="142" spans="1:3" ht="15.75">
      <c r="A142" s="1488">
        <v>5528</v>
      </c>
      <c r="B142" s="1493" t="s">
        <v>554</v>
      </c>
      <c r="C142" s="1488">
        <v>5528</v>
      </c>
    </row>
    <row r="143" spans="1:3" ht="15.75">
      <c r="A143" s="1488">
        <v>5529</v>
      </c>
      <c r="B143" s="1493" t="s">
        <v>555</v>
      </c>
      <c r="C143" s="1488">
        <v>5529</v>
      </c>
    </row>
    <row r="144" spans="1:3" ht="15.75">
      <c r="A144" s="1488">
        <v>5530</v>
      </c>
      <c r="B144" s="1493" t="s">
        <v>556</v>
      </c>
      <c r="C144" s="1488">
        <v>5530</v>
      </c>
    </row>
    <row r="145" spans="1:3" ht="15.75">
      <c r="A145" s="1488">
        <v>5531</v>
      </c>
      <c r="B145" s="1496" t="s">
        <v>557</v>
      </c>
      <c r="C145" s="1488">
        <v>5531</v>
      </c>
    </row>
    <row r="146" spans="1:3" ht="15.75">
      <c r="A146" s="1488">
        <v>5532</v>
      </c>
      <c r="B146" s="1500" t="s">
        <v>558</v>
      </c>
      <c r="C146" s="1488">
        <v>5532</v>
      </c>
    </row>
    <row r="147" spans="1:3" ht="15.75">
      <c r="A147" s="1488">
        <v>5533</v>
      </c>
      <c r="B147" s="1500" t="s">
        <v>559</v>
      </c>
      <c r="C147" s="1488">
        <v>5533</v>
      </c>
    </row>
    <row r="148" spans="1:3" ht="15">
      <c r="A148" s="1501">
        <v>5534</v>
      </c>
      <c r="B148" s="1500" t="s">
        <v>560</v>
      </c>
      <c r="C148" s="1501">
        <v>5534</v>
      </c>
    </row>
    <row r="149" spans="1:3" ht="15">
      <c r="A149" s="1501">
        <v>5535</v>
      </c>
      <c r="B149" s="1500" t="s">
        <v>561</v>
      </c>
      <c r="C149" s="1501">
        <v>5535</v>
      </c>
    </row>
    <row r="150" spans="1:3" ht="15.75">
      <c r="A150" s="1488">
        <v>5538</v>
      </c>
      <c r="B150" s="1496" t="s">
        <v>562</v>
      </c>
      <c r="C150" s="1488">
        <v>5538</v>
      </c>
    </row>
    <row r="151" spans="1:3" ht="15.75">
      <c r="A151" s="1488">
        <v>5540</v>
      </c>
      <c r="B151" s="1500" t="s">
        <v>563</v>
      </c>
      <c r="C151" s="1488">
        <v>5540</v>
      </c>
    </row>
    <row r="152" spans="1:3" ht="15.75">
      <c r="A152" s="1488">
        <v>5541</v>
      </c>
      <c r="B152" s="1500" t="s">
        <v>2011</v>
      </c>
      <c r="C152" s="1488">
        <v>5541</v>
      </c>
    </row>
    <row r="153" spans="1:3" ht="15.75">
      <c r="A153" s="1488">
        <v>5545</v>
      </c>
      <c r="B153" s="1500" t="s">
        <v>2012</v>
      </c>
      <c r="C153" s="1488">
        <v>5545</v>
      </c>
    </row>
    <row r="154" spans="1:3" ht="15.75">
      <c r="A154" s="1488">
        <v>5546</v>
      </c>
      <c r="B154" s="1500" t="s">
        <v>564</v>
      </c>
      <c r="C154" s="1488">
        <v>5546</v>
      </c>
    </row>
    <row r="155" spans="1:3" ht="15.75">
      <c r="A155" s="1488">
        <v>5547</v>
      </c>
      <c r="B155" s="1500" t="s">
        <v>565</v>
      </c>
      <c r="C155" s="1488">
        <v>5547</v>
      </c>
    </row>
    <row r="156" spans="1:3" ht="15.75">
      <c r="A156" s="1488">
        <v>5548</v>
      </c>
      <c r="B156" s="1500" t="s">
        <v>566</v>
      </c>
      <c r="C156" s="1488">
        <v>5548</v>
      </c>
    </row>
    <row r="157" spans="1:3" ht="15.75">
      <c r="A157" s="1488">
        <v>5550</v>
      </c>
      <c r="B157" s="1500" t="s">
        <v>567</v>
      </c>
      <c r="C157" s="1488">
        <v>5550</v>
      </c>
    </row>
    <row r="158" spans="1:3" ht="15.75">
      <c r="A158" s="1488">
        <v>5551</v>
      </c>
      <c r="B158" s="1500" t="s">
        <v>568</v>
      </c>
      <c r="C158" s="1488">
        <v>5551</v>
      </c>
    </row>
    <row r="159" spans="1:3" ht="15.75">
      <c r="A159" s="1488">
        <v>5553</v>
      </c>
      <c r="B159" s="1500" t="s">
        <v>569</v>
      </c>
      <c r="C159" s="1488">
        <v>5553</v>
      </c>
    </row>
    <row r="160" spans="1:3" ht="15.75">
      <c r="A160" s="1488">
        <v>5554</v>
      </c>
      <c r="B160" s="1496" t="s">
        <v>570</v>
      </c>
      <c r="C160" s="1488">
        <v>5554</v>
      </c>
    </row>
    <row r="161" spans="1:3" ht="15.75">
      <c r="A161" s="1488">
        <v>5556</v>
      </c>
      <c r="B161" s="1492" t="s">
        <v>571</v>
      </c>
      <c r="C161" s="1488">
        <v>5556</v>
      </c>
    </row>
    <row r="162" spans="1:3" ht="15.75">
      <c r="A162" s="1488">
        <v>5561</v>
      </c>
      <c r="B162" s="1502" t="s">
        <v>2013</v>
      </c>
      <c r="C162" s="1488">
        <v>5561</v>
      </c>
    </row>
    <row r="163" spans="1:3" ht="15.75">
      <c r="A163" s="1488">
        <v>5562</v>
      </c>
      <c r="B163" s="1502" t="s">
        <v>1999</v>
      </c>
      <c r="C163" s="1488">
        <v>5562</v>
      </c>
    </row>
    <row r="164" spans="1:3" ht="15.75">
      <c r="A164" s="1488">
        <v>5588</v>
      </c>
      <c r="B164" s="1491" t="s">
        <v>572</v>
      </c>
      <c r="C164" s="1488">
        <v>5588</v>
      </c>
    </row>
    <row r="165" spans="1:3" ht="15.75">
      <c r="A165" s="1488">
        <v>5589</v>
      </c>
      <c r="B165" s="1491" t="s">
        <v>573</v>
      </c>
      <c r="C165" s="1488">
        <v>5589</v>
      </c>
    </row>
    <row r="166" spans="1:3" ht="15.75">
      <c r="A166" s="1488">
        <v>6601</v>
      </c>
      <c r="B166" s="1491" t="s">
        <v>574</v>
      </c>
      <c r="C166" s="1488">
        <v>6601</v>
      </c>
    </row>
    <row r="167" spans="1:3" ht="15.75">
      <c r="A167" s="1488">
        <v>6602</v>
      </c>
      <c r="B167" s="1492" t="s">
        <v>575</v>
      </c>
      <c r="C167" s="1488">
        <v>6602</v>
      </c>
    </row>
    <row r="168" spans="1:3" ht="15.75">
      <c r="A168" s="1488">
        <v>6603</v>
      </c>
      <c r="B168" s="1492" t="s">
        <v>576</v>
      </c>
      <c r="C168" s="1488">
        <v>6603</v>
      </c>
    </row>
    <row r="169" spans="1:3" ht="15.75">
      <c r="A169" s="1488">
        <v>6604</v>
      </c>
      <c r="B169" s="1492" t="s">
        <v>577</v>
      </c>
      <c r="C169" s="1488">
        <v>6604</v>
      </c>
    </row>
    <row r="170" spans="1:3" ht="15.75">
      <c r="A170" s="1488">
        <v>6605</v>
      </c>
      <c r="B170" s="1492" t="s">
        <v>2002</v>
      </c>
      <c r="C170" s="1488">
        <v>6605</v>
      </c>
    </row>
    <row r="171" spans="1:3" ht="15">
      <c r="A171" s="1501">
        <v>6606</v>
      </c>
      <c r="B171" s="1494" t="s">
        <v>578</v>
      </c>
      <c r="C171" s="1501">
        <v>6606</v>
      </c>
    </row>
    <row r="172" spans="1:3" ht="15.75">
      <c r="A172" s="1488">
        <v>6618</v>
      </c>
      <c r="B172" s="1491" t="s">
        <v>579</v>
      </c>
      <c r="C172" s="1488">
        <v>6618</v>
      </c>
    </row>
    <row r="173" spans="1:3" ht="15.75">
      <c r="A173" s="1488">
        <v>6619</v>
      </c>
      <c r="B173" s="1492" t="s">
        <v>580</v>
      </c>
      <c r="C173" s="1488">
        <v>6619</v>
      </c>
    </row>
    <row r="174" spans="1:3" ht="15.75">
      <c r="A174" s="1488">
        <v>6621</v>
      </c>
      <c r="B174" s="1491" t="s">
        <v>581</v>
      </c>
      <c r="C174" s="1488">
        <v>6621</v>
      </c>
    </row>
    <row r="175" spans="1:3" ht="15.75">
      <c r="A175" s="1488">
        <v>6622</v>
      </c>
      <c r="B175" s="1492" t="s">
        <v>582</v>
      </c>
      <c r="C175" s="1488">
        <v>6622</v>
      </c>
    </row>
    <row r="176" spans="1:3" ht="15.75">
      <c r="A176" s="1488">
        <v>6623</v>
      </c>
      <c r="B176" s="1492" t="s">
        <v>583</v>
      </c>
      <c r="C176" s="1488">
        <v>6623</v>
      </c>
    </row>
    <row r="177" spans="1:3" ht="15.75">
      <c r="A177" s="1488">
        <v>6624</v>
      </c>
      <c r="B177" s="1492" t="s">
        <v>584</v>
      </c>
      <c r="C177" s="1488">
        <v>6624</v>
      </c>
    </row>
    <row r="178" spans="1:3" ht="15.75">
      <c r="A178" s="1488">
        <v>6625</v>
      </c>
      <c r="B178" s="1493" t="s">
        <v>585</v>
      </c>
      <c r="C178" s="1488">
        <v>6625</v>
      </c>
    </row>
    <row r="179" spans="1:3" ht="15.75">
      <c r="A179" s="1488">
        <v>6626</v>
      </c>
      <c r="B179" s="1493" t="s">
        <v>477</v>
      </c>
      <c r="C179" s="1488">
        <v>6626</v>
      </c>
    </row>
    <row r="180" spans="1:3" ht="15.75">
      <c r="A180" s="1488">
        <v>6627</v>
      </c>
      <c r="B180" s="1493" t="s">
        <v>478</v>
      </c>
      <c r="C180" s="1488">
        <v>6627</v>
      </c>
    </row>
    <row r="181" spans="1:3" ht="15.75">
      <c r="A181" s="1488">
        <v>6628</v>
      </c>
      <c r="B181" s="1499" t="s">
        <v>479</v>
      </c>
      <c r="C181" s="1488">
        <v>6628</v>
      </c>
    </row>
    <row r="182" spans="1:3" ht="15.75">
      <c r="A182" s="1488">
        <v>6629</v>
      </c>
      <c r="B182" s="1502" t="s">
        <v>480</v>
      </c>
      <c r="C182" s="1488">
        <v>6629</v>
      </c>
    </row>
    <row r="183" spans="1:3" ht="15.75">
      <c r="A183" s="1503">
        <v>7701</v>
      </c>
      <c r="B183" s="1491" t="s">
        <v>481</v>
      </c>
      <c r="C183" s="1503">
        <v>7701</v>
      </c>
    </row>
    <row r="184" spans="1:3" ht="15.75">
      <c r="A184" s="1488">
        <v>7708</v>
      </c>
      <c r="B184" s="1491" t="s">
        <v>482</v>
      </c>
      <c r="C184" s="1488">
        <v>7708</v>
      </c>
    </row>
    <row r="185" spans="1:3" ht="15.75">
      <c r="A185" s="1488">
        <v>7711</v>
      </c>
      <c r="B185" s="1494" t="s">
        <v>483</v>
      </c>
      <c r="C185" s="1488">
        <v>7711</v>
      </c>
    </row>
    <row r="186" spans="1:3" ht="15.75">
      <c r="A186" s="1488">
        <v>7712</v>
      </c>
      <c r="B186" s="1491" t="s">
        <v>484</v>
      </c>
      <c r="C186" s="1488">
        <v>7712</v>
      </c>
    </row>
    <row r="187" spans="1:3" ht="15.75">
      <c r="A187" s="1488">
        <v>7713</v>
      </c>
      <c r="B187" s="1504" t="s">
        <v>485</v>
      </c>
      <c r="C187" s="1488">
        <v>7713</v>
      </c>
    </row>
    <row r="188" spans="1:3" ht="15.75">
      <c r="A188" s="1488">
        <v>7714</v>
      </c>
      <c r="B188" s="1490" t="s">
        <v>486</v>
      </c>
      <c r="C188" s="1488">
        <v>7714</v>
      </c>
    </row>
    <row r="189" spans="1:3" ht="15.75">
      <c r="A189" s="1488">
        <v>7718</v>
      </c>
      <c r="B189" s="1491" t="s">
        <v>487</v>
      </c>
      <c r="C189" s="1488">
        <v>7718</v>
      </c>
    </row>
    <row r="190" spans="1:3" ht="15.75">
      <c r="A190" s="1488">
        <v>7719</v>
      </c>
      <c r="B190" s="1492" t="s">
        <v>488</v>
      </c>
      <c r="C190" s="1488">
        <v>7719</v>
      </c>
    </row>
    <row r="191" spans="1:3" ht="15.75">
      <c r="A191" s="1488">
        <v>7731</v>
      </c>
      <c r="B191" s="1491" t="s">
        <v>489</v>
      </c>
      <c r="C191" s="1488">
        <v>7731</v>
      </c>
    </row>
    <row r="192" spans="1:3" ht="15.75">
      <c r="A192" s="1488">
        <v>7732</v>
      </c>
      <c r="B192" s="1492" t="s">
        <v>490</v>
      </c>
      <c r="C192" s="1488">
        <v>7732</v>
      </c>
    </row>
    <row r="193" spans="1:3" ht="15.75">
      <c r="A193" s="1488">
        <v>7733</v>
      </c>
      <c r="B193" s="1492" t="s">
        <v>491</v>
      </c>
      <c r="C193" s="1488">
        <v>7733</v>
      </c>
    </row>
    <row r="194" spans="1:3" ht="15.75">
      <c r="A194" s="1488">
        <v>7735</v>
      </c>
      <c r="B194" s="1492" t="s">
        <v>492</v>
      </c>
      <c r="C194" s="1488">
        <v>7735</v>
      </c>
    </row>
    <row r="195" spans="1:3" ht="15.75">
      <c r="A195" s="1488">
        <v>7736</v>
      </c>
      <c r="B195" s="1491" t="s">
        <v>493</v>
      </c>
      <c r="C195" s="1488">
        <v>7736</v>
      </c>
    </row>
    <row r="196" spans="1:3" ht="15.75">
      <c r="A196" s="1488">
        <v>7737</v>
      </c>
      <c r="B196" s="1492" t="s">
        <v>494</v>
      </c>
      <c r="C196" s="1488">
        <v>7737</v>
      </c>
    </row>
    <row r="197" spans="1:3" ht="15.75">
      <c r="A197" s="1488">
        <v>7738</v>
      </c>
      <c r="B197" s="1492" t="s">
        <v>495</v>
      </c>
      <c r="C197" s="1488">
        <v>7738</v>
      </c>
    </row>
    <row r="198" spans="1:3" ht="15.75">
      <c r="A198" s="1488">
        <v>7739</v>
      </c>
      <c r="B198" s="1496" t="s">
        <v>496</v>
      </c>
      <c r="C198" s="1488">
        <v>7739</v>
      </c>
    </row>
    <row r="199" spans="1:3" ht="15.75">
      <c r="A199" s="1488">
        <v>7740</v>
      </c>
      <c r="B199" s="1496" t="s">
        <v>497</v>
      </c>
      <c r="C199" s="1488">
        <v>7740</v>
      </c>
    </row>
    <row r="200" spans="1:3" ht="15.75">
      <c r="A200" s="1488">
        <v>7741</v>
      </c>
      <c r="B200" s="1492" t="s">
        <v>498</v>
      </c>
      <c r="C200" s="1488">
        <v>7741</v>
      </c>
    </row>
    <row r="201" spans="1:3" ht="15.75">
      <c r="A201" s="1488">
        <v>7742</v>
      </c>
      <c r="B201" s="1492" t="s">
        <v>499</v>
      </c>
      <c r="C201" s="1488">
        <v>7742</v>
      </c>
    </row>
    <row r="202" spans="1:3" ht="15.75">
      <c r="A202" s="1488">
        <v>7743</v>
      </c>
      <c r="B202" s="1492" t="s">
        <v>500</v>
      </c>
      <c r="C202" s="1488">
        <v>7743</v>
      </c>
    </row>
    <row r="203" spans="1:3" ht="15.75">
      <c r="A203" s="1488">
        <v>7744</v>
      </c>
      <c r="B203" s="1502" t="s">
        <v>501</v>
      </c>
      <c r="C203" s="1488">
        <v>7744</v>
      </c>
    </row>
    <row r="204" spans="1:3" ht="15.75">
      <c r="A204" s="1488">
        <v>7745</v>
      </c>
      <c r="B204" s="1492" t="s">
        <v>502</v>
      </c>
      <c r="C204" s="1488">
        <v>7745</v>
      </c>
    </row>
    <row r="205" spans="1:3" ht="15.75">
      <c r="A205" s="1488">
        <v>7746</v>
      </c>
      <c r="B205" s="1492" t="s">
        <v>503</v>
      </c>
      <c r="C205" s="1488">
        <v>7746</v>
      </c>
    </row>
    <row r="206" spans="1:3" ht="15.75">
      <c r="A206" s="1488">
        <v>7747</v>
      </c>
      <c r="B206" s="1491" t="s">
        <v>504</v>
      </c>
      <c r="C206" s="1488">
        <v>7747</v>
      </c>
    </row>
    <row r="207" spans="1:3" ht="15.75">
      <c r="A207" s="1488">
        <v>7748</v>
      </c>
      <c r="B207" s="1494" t="s">
        <v>505</v>
      </c>
      <c r="C207" s="1488">
        <v>7748</v>
      </c>
    </row>
    <row r="208" spans="1:3" ht="15.75">
      <c r="A208" s="1488">
        <v>7751</v>
      </c>
      <c r="B208" s="1492" t="s">
        <v>506</v>
      </c>
      <c r="C208" s="1488">
        <v>7751</v>
      </c>
    </row>
    <row r="209" spans="1:3" ht="15.75">
      <c r="A209" s="1488">
        <v>7752</v>
      </c>
      <c r="B209" s="1492" t="s">
        <v>507</v>
      </c>
      <c r="C209" s="1488">
        <v>7752</v>
      </c>
    </row>
    <row r="210" spans="1:3" ht="15.75">
      <c r="A210" s="1488">
        <v>7755</v>
      </c>
      <c r="B210" s="1493" t="s">
        <v>89</v>
      </c>
      <c r="C210" s="1488">
        <v>7755</v>
      </c>
    </row>
    <row r="211" spans="1:3" ht="15.75">
      <c r="A211" s="1488">
        <v>7758</v>
      </c>
      <c r="B211" s="1491" t="s">
        <v>90</v>
      </c>
      <c r="C211" s="1488">
        <v>7758</v>
      </c>
    </row>
    <row r="212" spans="1:3" ht="15.75">
      <c r="A212" s="1488">
        <v>7759</v>
      </c>
      <c r="B212" s="1492" t="s">
        <v>91</v>
      </c>
      <c r="C212" s="1488">
        <v>7759</v>
      </c>
    </row>
    <row r="213" spans="1:3" ht="15.75">
      <c r="A213" s="1488">
        <v>7761</v>
      </c>
      <c r="B213" s="1491" t="s">
        <v>92</v>
      </c>
      <c r="C213" s="1488">
        <v>7761</v>
      </c>
    </row>
    <row r="214" spans="1:3" ht="15.75">
      <c r="A214" s="1488">
        <v>7762</v>
      </c>
      <c r="B214" s="1491" t="s">
        <v>93</v>
      </c>
      <c r="C214" s="1488">
        <v>7762</v>
      </c>
    </row>
    <row r="215" spans="1:3" ht="15.75">
      <c r="A215" s="1488">
        <v>7768</v>
      </c>
      <c r="B215" s="1491" t="s">
        <v>94</v>
      </c>
      <c r="C215" s="1488">
        <v>7768</v>
      </c>
    </row>
    <row r="216" spans="1:3" ht="15.75">
      <c r="A216" s="1488">
        <v>8801</v>
      </c>
      <c r="B216" s="1494" t="s">
        <v>95</v>
      </c>
      <c r="C216" s="1488">
        <v>8801</v>
      </c>
    </row>
    <row r="217" spans="1:3" ht="15.75">
      <c r="A217" s="1488">
        <v>8802</v>
      </c>
      <c r="B217" s="1491" t="s">
        <v>96</v>
      </c>
      <c r="C217" s="1488">
        <v>8802</v>
      </c>
    </row>
    <row r="218" spans="1:3" ht="15.75">
      <c r="A218" s="1488">
        <v>8803</v>
      </c>
      <c r="B218" s="1491" t="s">
        <v>97</v>
      </c>
      <c r="C218" s="1488">
        <v>8803</v>
      </c>
    </row>
    <row r="219" spans="1:3" ht="15.75">
      <c r="A219" s="1488">
        <v>8804</v>
      </c>
      <c r="B219" s="1491" t="s">
        <v>98</v>
      </c>
      <c r="C219" s="1488">
        <v>8804</v>
      </c>
    </row>
    <row r="220" spans="1:3" ht="15.75">
      <c r="A220" s="1488">
        <v>8805</v>
      </c>
      <c r="B220" s="1493" t="s">
        <v>99</v>
      </c>
      <c r="C220" s="1488">
        <v>8805</v>
      </c>
    </row>
    <row r="221" spans="1:3" ht="15.75">
      <c r="A221" s="1488">
        <v>8807</v>
      </c>
      <c r="B221" s="1499" t="s">
        <v>100</v>
      </c>
      <c r="C221" s="1488">
        <v>8807</v>
      </c>
    </row>
    <row r="222" spans="1:3" ht="15.75">
      <c r="A222" s="1488">
        <v>8808</v>
      </c>
      <c r="B222" s="1492" t="s">
        <v>101</v>
      </c>
      <c r="C222" s="1488">
        <v>8808</v>
      </c>
    </row>
    <row r="223" spans="1:3" ht="15.75">
      <c r="A223" s="1488">
        <v>8809</v>
      </c>
      <c r="B223" s="1492" t="s">
        <v>102</v>
      </c>
      <c r="C223" s="1488">
        <v>8809</v>
      </c>
    </row>
    <row r="224" spans="1:3" ht="15.75">
      <c r="A224" s="1488">
        <v>8811</v>
      </c>
      <c r="B224" s="1491" t="s">
        <v>103</v>
      </c>
      <c r="C224" s="1488">
        <v>8811</v>
      </c>
    </row>
    <row r="225" spans="1:3" ht="15.75">
      <c r="A225" s="1488">
        <v>8813</v>
      </c>
      <c r="B225" s="1492" t="s">
        <v>104</v>
      </c>
      <c r="C225" s="1488">
        <v>8813</v>
      </c>
    </row>
    <row r="226" spans="1:3" ht="15.75">
      <c r="A226" s="1488">
        <v>8814</v>
      </c>
      <c r="B226" s="1491" t="s">
        <v>105</v>
      </c>
      <c r="C226" s="1488">
        <v>8814</v>
      </c>
    </row>
    <row r="227" spans="1:3" ht="15.75">
      <c r="A227" s="1488">
        <v>8815</v>
      </c>
      <c r="B227" s="1491" t="s">
        <v>106</v>
      </c>
      <c r="C227" s="1488">
        <v>8815</v>
      </c>
    </row>
    <row r="228" spans="1:3" ht="15.75">
      <c r="A228" s="1488">
        <v>8816</v>
      </c>
      <c r="B228" s="1492" t="s">
        <v>107</v>
      </c>
      <c r="C228" s="1488">
        <v>8816</v>
      </c>
    </row>
    <row r="229" spans="1:3" ht="15.75">
      <c r="A229" s="1488">
        <v>8817</v>
      </c>
      <c r="B229" s="1492" t="s">
        <v>108</v>
      </c>
      <c r="C229" s="1488">
        <v>8817</v>
      </c>
    </row>
    <row r="230" spans="1:3" ht="15.75">
      <c r="A230" s="1488">
        <v>8821</v>
      </c>
      <c r="B230" s="1492" t="s">
        <v>109</v>
      </c>
      <c r="C230" s="1488">
        <v>8821</v>
      </c>
    </row>
    <row r="231" spans="1:3" ht="15.75">
      <c r="A231" s="1488">
        <v>8824</v>
      </c>
      <c r="B231" s="1494" t="s">
        <v>110</v>
      </c>
      <c r="C231" s="1488">
        <v>8824</v>
      </c>
    </row>
    <row r="232" spans="1:3" ht="15.75">
      <c r="A232" s="1488">
        <v>8825</v>
      </c>
      <c r="B232" s="1494" t="s">
        <v>111</v>
      </c>
      <c r="C232" s="1488">
        <v>8825</v>
      </c>
    </row>
    <row r="233" spans="1:3" ht="15.75">
      <c r="A233" s="1488">
        <v>8826</v>
      </c>
      <c r="B233" s="1494" t="s">
        <v>112</v>
      </c>
      <c r="C233" s="1488">
        <v>8826</v>
      </c>
    </row>
    <row r="234" spans="1:3" ht="15.75">
      <c r="A234" s="1488">
        <v>8827</v>
      </c>
      <c r="B234" s="1494" t="s">
        <v>113</v>
      </c>
      <c r="C234" s="1488">
        <v>8827</v>
      </c>
    </row>
    <row r="235" spans="1:3" ht="15.75">
      <c r="A235" s="1488">
        <v>8828</v>
      </c>
      <c r="B235" s="1491" t="s">
        <v>114</v>
      </c>
      <c r="C235" s="1488">
        <v>8828</v>
      </c>
    </row>
    <row r="236" spans="1:3" ht="15.75">
      <c r="A236" s="1488">
        <v>8829</v>
      </c>
      <c r="B236" s="1491" t="s">
        <v>115</v>
      </c>
      <c r="C236" s="1488">
        <v>8829</v>
      </c>
    </row>
    <row r="237" spans="1:3" ht="15.75">
      <c r="A237" s="1488">
        <v>8831</v>
      </c>
      <c r="B237" s="1491" t="s">
        <v>116</v>
      </c>
      <c r="C237" s="1488">
        <v>8831</v>
      </c>
    </row>
    <row r="238" spans="1:3" ht="15.75">
      <c r="A238" s="1488">
        <v>8832</v>
      </c>
      <c r="B238" s="1492" t="s">
        <v>117</v>
      </c>
      <c r="C238" s="1488">
        <v>8832</v>
      </c>
    </row>
    <row r="239" spans="1:3" ht="15.75">
      <c r="A239" s="1488">
        <v>8833</v>
      </c>
      <c r="B239" s="1491" t="s">
        <v>118</v>
      </c>
      <c r="C239" s="1488">
        <v>8833</v>
      </c>
    </row>
    <row r="240" spans="1:3" ht="15.75">
      <c r="A240" s="1488">
        <v>8834</v>
      </c>
      <c r="B240" s="1492" t="s">
        <v>119</v>
      </c>
      <c r="C240" s="1488">
        <v>8834</v>
      </c>
    </row>
    <row r="241" spans="1:3" ht="15.75">
      <c r="A241" s="1488">
        <v>8835</v>
      </c>
      <c r="B241" s="1492" t="s">
        <v>590</v>
      </c>
      <c r="C241" s="1488">
        <v>8835</v>
      </c>
    </row>
    <row r="242" spans="1:3" ht="15.75">
      <c r="A242" s="1488">
        <v>8836</v>
      </c>
      <c r="B242" s="1491" t="s">
        <v>591</v>
      </c>
      <c r="C242" s="1488">
        <v>8836</v>
      </c>
    </row>
    <row r="243" spans="1:3" ht="15.75">
      <c r="A243" s="1488">
        <v>8837</v>
      </c>
      <c r="B243" s="1491" t="s">
        <v>592</v>
      </c>
      <c r="C243" s="1488">
        <v>8837</v>
      </c>
    </row>
    <row r="244" spans="1:3" ht="15.75">
      <c r="A244" s="1488">
        <v>8838</v>
      </c>
      <c r="B244" s="1491" t="s">
        <v>593</v>
      </c>
      <c r="C244" s="1488">
        <v>8838</v>
      </c>
    </row>
    <row r="245" spans="1:3" ht="15.75">
      <c r="A245" s="1488">
        <v>8839</v>
      </c>
      <c r="B245" s="1492" t="s">
        <v>594</v>
      </c>
      <c r="C245" s="1488">
        <v>8839</v>
      </c>
    </row>
    <row r="246" spans="1:3" ht="15.75">
      <c r="A246" s="1488">
        <v>8845</v>
      </c>
      <c r="B246" s="1493" t="s">
        <v>595</v>
      </c>
      <c r="C246" s="1488">
        <v>8845</v>
      </c>
    </row>
    <row r="247" spans="1:3" ht="15.75">
      <c r="A247" s="1488">
        <v>8848</v>
      </c>
      <c r="B247" s="1499" t="s">
        <v>596</v>
      </c>
      <c r="C247" s="1488">
        <v>8848</v>
      </c>
    </row>
    <row r="248" spans="1:3" ht="15.75">
      <c r="A248" s="1488">
        <v>8849</v>
      </c>
      <c r="B248" s="1491" t="s">
        <v>597</v>
      </c>
      <c r="C248" s="1488">
        <v>8849</v>
      </c>
    </row>
    <row r="249" spans="1:3" ht="15.75">
      <c r="A249" s="1488">
        <v>8851</v>
      </c>
      <c r="B249" s="1491" t="s">
        <v>598</v>
      </c>
      <c r="C249" s="1488">
        <v>8851</v>
      </c>
    </row>
    <row r="250" spans="1:3" ht="15.75">
      <c r="A250" s="1488">
        <v>8852</v>
      </c>
      <c r="B250" s="1491" t="s">
        <v>599</v>
      </c>
      <c r="C250" s="1488">
        <v>8852</v>
      </c>
    </row>
    <row r="251" spans="1:3" ht="15.75">
      <c r="A251" s="1488">
        <v>8853</v>
      </c>
      <c r="B251" s="1491" t="s">
        <v>600</v>
      </c>
      <c r="C251" s="1488">
        <v>8853</v>
      </c>
    </row>
    <row r="252" spans="1:3" ht="15.75">
      <c r="A252" s="1488">
        <v>8855</v>
      </c>
      <c r="B252" s="1493" t="s">
        <v>601</v>
      </c>
      <c r="C252" s="1488">
        <v>8855</v>
      </c>
    </row>
    <row r="253" spans="1:3" ht="15.75">
      <c r="A253" s="1488">
        <v>8858</v>
      </c>
      <c r="B253" s="1502" t="s">
        <v>602</v>
      </c>
      <c r="C253" s="1488">
        <v>8858</v>
      </c>
    </row>
    <row r="254" spans="1:3" ht="15.75">
      <c r="A254" s="1488">
        <v>8859</v>
      </c>
      <c r="B254" s="1492" t="s">
        <v>603</v>
      </c>
      <c r="C254" s="1488">
        <v>8859</v>
      </c>
    </row>
    <row r="255" spans="1:3" ht="15.75">
      <c r="A255" s="1488">
        <v>8861</v>
      </c>
      <c r="B255" s="1491" t="s">
        <v>604</v>
      </c>
      <c r="C255" s="1488">
        <v>8861</v>
      </c>
    </row>
    <row r="256" spans="1:3" ht="15.75">
      <c r="A256" s="1488">
        <v>8862</v>
      </c>
      <c r="B256" s="1492" t="s">
        <v>605</v>
      </c>
      <c r="C256" s="1488">
        <v>8862</v>
      </c>
    </row>
    <row r="257" spans="1:3" ht="15.75">
      <c r="A257" s="1488">
        <v>8863</v>
      </c>
      <c r="B257" s="1492" t="s">
        <v>606</v>
      </c>
      <c r="C257" s="1488">
        <v>8863</v>
      </c>
    </row>
    <row r="258" spans="1:3" ht="15.75">
      <c r="A258" s="1488">
        <v>8864</v>
      </c>
      <c r="B258" s="1491" t="s">
        <v>607</v>
      </c>
      <c r="C258" s="1488">
        <v>8864</v>
      </c>
    </row>
    <row r="259" spans="1:3" ht="15.75">
      <c r="A259" s="1488">
        <v>8865</v>
      </c>
      <c r="B259" s="1492" t="s">
        <v>608</v>
      </c>
      <c r="C259" s="1488">
        <v>8865</v>
      </c>
    </row>
    <row r="260" spans="1:3" ht="15.75">
      <c r="A260" s="1488">
        <v>8866</v>
      </c>
      <c r="B260" s="1492" t="s">
        <v>44</v>
      </c>
      <c r="C260" s="1488">
        <v>8866</v>
      </c>
    </row>
    <row r="261" spans="1:3" ht="15.75">
      <c r="A261" s="1488">
        <v>8867</v>
      </c>
      <c r="B261" s="1492" t="s">
        <v>45</v>
      </c>
      <c r="C261" s="1488">
        <v>8867</v>
      </c>
    </row>
    <row r="262" spans="1:3" ht="15.75">
      <c r="A262" s="1488">
        <v>8868</v>
      </c>
      <c r="B262" s="1492" t="s">
        <v>46</v>
      </c>
      <c r="C262" s="1488">
        <v>8868</v>
      </c>
    </row>
    <row r="263" spans="1:3" ht="15.75">
      <c r="A263" s="1488">
        <v>8869</v>
      </c>
      <c r="B263" s="1491" t="s">
        <v>47</v>
      </c>
      <c r="C263" s="1488">
        <v>8869</v>
      </c>
    </row>
    <row r="264" spans="1:3" ht="15.75">
      <c r="A264" s="1488">
        <v>8871</v>
      </c>
      <c r="B264" s="1492" t="s">
        <v>48</v>
      </c>
      <c r="C264" s="1488">
        <v>8871</v>
      </c>
    </row>
    <row r="265" spans="1:3" ht="15.75">
      <c r="A265" s="1488">
        <v>8872</v>
      </c>
      <c r="B265" s="1492" t="s">
        <v>616</v>
      </c>
      <c r="C265" s="1488">
        <v>8872</v>
      </c>
    </row>
    <row r="266" spans="1:3" ht="15.75">
      <c r="A266" s="1488">
        <v>8873</v>
      </c>
      <c r="B266" s="1492" t="s">
        <v>617</v>
      </c>
      <c r="C266" s="1488">
        <v>8873</v>
      </c>
    </row>
    <row r="267" spans="1:3" ht="16.5" customHeight="1">
      <c r="A267" s="1488">
        <v>8875</v>
      </c>
      <c r="B267" s="1492" t="s">
        <v>618</v>
      </c>
      <c r="C267" s="1488">
        <v>8875</v>
      </c>
    </row>
    <row r="268" spans="1:3" ht="15.75">
      <c r="A268" s="1488">
        <v>8876</v>
      </c>
      <c r="B268" s="1492" t="s">
        <v>619</v>
      </c>
      <c r="C268" s="1488">
        <v>8876</v>
      </c>
    </row>
    <row r="269" spans="1:3" ht="15.75">
      <c r="A269" s="1488">
        <v>8877</v>
      </c>
      <c r="B269" s="1491" t="s">
        <v>620</v>
      </c>
      <c r="C269" s="1488">
        <v>8877</v>
      </c>
    </row>
    <row r="270" spans="1:3" ht="15.75">
      <c r="A270" s="1488">
        <v>8878</v>
      </c>
      <c r="B270" s="1502" t="s">
        <v>621</v>
      </c>
      <c r="C270" s="1488">
        <v>8878</v>
      </c>
    </row>
    <row r="271" spans="1:3" ht="15.75">
      <c r="A271" s="1488">
        <v>8885</v>
      </c>
      <c r="B271" s="1494" t="s">
        <v>622</v>
      </c>
      <c r="C271" s="1488">
        <v>8885</v>
      </c>
    </row>
    <row r="272" spans="1:3" ht="15.75">
      <c r="A272" s="1488">
        <v>8888</v>
      </c>
      <c r="B272" s="1491" t="s">
        <v>623</v>
      </c>
      <c r="C272" s="1488">
        <v>8888</v>
      </c>
    </row>
    <row r="273" spans="1:3" ht="15.75">
      <c r="A273" s="1488">
        <v>8897</v>
      </c>
      <c r="B273" s="1491" t="s">
        <v>624</v>
      </c>
      <c r="C273" s="1488">
        <v>8897</v>
      </c>
    </row>
    <row r="274" spans="1:3" ht="15.75">
      <c r="A274" s="1488">
        <v>8898</v>
      </c>
      <c r="B274" s="1491" t="s">
        <v>625</v>
      </c>
      <c r="C274" s="1488">
        <v>8898</v>
      </c>
    </row>
    <row r="275" spans="1:3" ht="15.75">
      <c r="A275" s="1488">
        <v>9910</v>
      </c>
      <c r="B275" s="1494" t="s">
        <v>626</v>
      </c>
      <c r="C275" s="1488">
        <v>9910</v>
      </c>
    </row>
    <row r="276" spans="1:3" ht="15.75">
      <c r="A276" s="1488">
        <v>9997</v>
      </c>
      <c r="B276" s="1491" t="s">
        <v>627</v>
      </c>
      <c r="C276" s="1488">
        <v>9997</v>
      </c>
    </row>
    <row r="277" spans="1:3" ht="15.75">
      <c r="A277" s="1488">
        <v>9998</v>
      </c>
      <c r="B277" s="1491" t="s">
        <v>628</v>
      </c>
      <c r="C277" s="1488">
        <v>9998</v>
      </c>
    </row>
    <row r="278" ht="14.25"/>
    <row r="279" ht="14.25"/>
    <row r="280" ht="14.25"/>
    <row r="281" ht="14.25"/>
    <row r="282" spans="1:2" ht="14.25">
      <c r="A282" s="1477" t="s">
        <v>780</v>
      </c>
      <c r="B282" s="1478" t="s">
        <v>782</v>
      </c>
    </row>
    <row r="283" spans="1:3" ht="14.25">
      <c r="A283" s="1655" t="s">
        <v>629</v>
      </c>
      <c r="B283" s="1656"/>
      <c r="C283" s="1656"/>
    </row>
    <row r="284" spans="1:3" ht="14.25">
      <c r="A284" s="1506" t="s">
        <v>1201</v>
      </c>
      <c r="B284" s="1507"/>
      <c r="C284" s="1507"/>
    </row>
    <row r="285" spans="1:3" ht="14.25">
      <c r="A285" s="1508" t="s">
        <v>1202</v>
      </c>
      <c r="B285" s="1509" t="s">
        <v>1203</v>
      </c>
      <c r="C285" s="1509" t="s">
        <v>1201</v>
      </c>
    </row>
    <row r="286" spans="1:3" ht="14.25">
      <c r="A286" s="1508" t="s">
        <v>1204</v>
      </c>
      <c r="B286" s="1509" t="s">
        <v>1205</v>
      </c>
      <c r="C286" s="1509" t="s">
        <v>1201</v>
      </c>
    </row>
    <row r="287" spans="1:3" ht="14.25">
      <c r="A287" s="1508" t="s">
        <v>1206</v>
      </c>
      <c r="B287" s="1509" t="s">
        <v>1207</v>
      </c>
      <c r="C287" s="1509" t="s">
        <v>1201</v>
      </c>
    </row>
    <row r="288" spans="1:3" ht="14.25">
      <c r="A288" s="1508" t="s">
        <v>1208</v>
      </c>
      <c r="B288" s="1509" t="s">
        <v>1209</v>
      </c>
      <c r="C288" s="1509" t="s">
        <v>1201</v>
      </c>
    </row>
    <row r="289" spans="1:3" ht="14.25">
      <c r="A289" s="1508" t="s">
        <v>1210</v>
      </c>
      <c r="B289" s="1509" t="s">
        <v>1211</v>
      </c>
      <c r="C289" s="1509" t="s">
        <v>1201</v>
      </c>
    </row>
    <row r="290" spans="1:3" ht="14.25">
      <c r="A290" s="1508" t="s">
        <v>1212</v>
      </c>
      <c r="B290" s="1509" t="s">
        <v>1213</v>
      </c>
      <c r="C290" s="1509" t="s">
        <v>1201</v>
      </c>
    </row>
    <row r="291" spans="1:3" ht="14.25">
      <c r="A291" s="1508" t="s">
        <v>1214</v>
      </c>
      <c r="B291" s="1509" t="s">
        <v>1215</v>
      </c>
      <c r="C291" s="1509" t="s">
        <v>1201</v>
      </c>
    </row>
    <row r="292" spans="1:3" ht="14.25">
      <c r="A292" s="1508" t="s">
        <v>1216</v>
      </c>
      <c r="B292" s="1509" t="s">
        <v>1217</v>
      </c>
      <c r="C292" s="1509" t="s">
        <v>1201</v>
      </c>
    </row>
    <row r="293" spans="1:3" ht="14.25">
      <c r="A293" s="1508" t="s">
        <v>1218</v>
      </c>
      <c r="B293" s="1509" t="s">
        <v>1219</v>
      </c>
      <c r="C293" s="1509" t="s">
        <v>1201</v>
      </c>
    </row>
    <row r="294" spans="1:3" ht="14.25">
      <c r="A294" s="1508" t="s">
        <v>1220</v>
      </c>
      <c r="B294" s="1509" t="s">
        <v>1221</v>
      </c>
      <c r="C294" s="1509" t="s">
        <v>1201</v>
      </c>
    </row>
    <row r="295" spans="1:3" ht="14.25">
      <c r="A295" s="1508" t="s">
        <v>1222</v>
      </c>
      <c r="B295" s="1509" t="s">
        <v>1223</v>
      </c>
      <c r="C295" s="1509" t="s">
        <v>1201</v>
      </c>
    </row>
    <row r="296" spans="1:3" ht="14.25">
      <c r="A296" s="1508" t="s">
        <v>1224</v>
      </c>
      <c r="B296" s="1509">
        <v>98315</v>
      </c>
      <c r="C296" s="1509" t="s">
        <v>1201</v>
      </c>
    </row>
    <row r="297" spans="1:3" ht="14.25">
      <c r="A297" s="1506" t="s">
        <v>1225</v>
      </c>
      <c r="B297" s="1573"/>
      <c r="C297" s="1573"/>
    </row>
    <row r="298" spans="1:3" ht="14.25">
      <c r="A298" s="1508" t="s">
        <v>630</v>
      </c>
      <c r="B298" s="1509" t="s">
        <v>631</v>
      </c>
      <c r="C298" s="1509" t="s">
        <v>1225</v>
      </c>
    </row>
    <row r="299" spans="1:3" ht="14.25">
      <c r="A299" s="1508" t="s">
        <v>2014</v>
      </c>
      <c r="B299" s="1509" t="s">
        <v>632</v>
      </c>
      <c r="C299" s="1509" t="s">
        <v>1225</v>
      </c>
    </row>
    <row r="300" spans="1:3" ht="14.25">
      <c r="A300" s="1508" t="s">
        <v>633</v>
      </c>
      <c r="B300" s="1509" t="s">
        <v>634</v>
      </c>
      <c r="C300" s="1509" t="s">
        <v>1225</v>
      </c>
    </row>
    <row r="301" spans="1:3" ht="14.25">
      <c r="A301" s="1508" t="s">
        <v>635</v>
      </c>
      <c r="B301" s="1509" t="s">
        <v>636</v>
      </c>
      <c r="C301" s="1509" t="s">
        <v>1225</v>
      </c>
    </row>
    <row r="302" spans="1:3" ht="14.25">
      <c r="A302" s="1508" t="s">
        <v>637</v>
      </c>
      <c r="B302" s="1509" t="s">
        <v>638</v>
      </c>
      <c r="C302" s="1509" t="s">
        <v>1225</v>
      </c>
    </row>
    <row r="303" spans="1:3" ht="14.25">
      <c r="A303" s="1508" t="s">
        <v>2015</v>
      </c>
      <c r="B303" s="1509" t="s">
        <v>639</v>
      </c>
      <c r="C303" s="1509" t="s">
        <v>1225</v>
      </c>
    </row>
    <row r="304" spans="1:3" ht="14.25">
      <c r="A304" s="1508" t="s">
        <v>640</v>
      </c>
      <c r="B304" s="1509" t="s">
        <v>641</v>
      </c>
      <c r="C304" s="1509" t="s">
        <v>1225</v>
      </c>
    </row>
    <row r="305" spans="1:3" ht="14.25">
      <c r="A305" s="1508" t="s">
        <v>642</v>
      </c>
      <c r="B305" s="1509" t="s">
        <v>643</v>
      </c>
      <c r="C305" s="1509" t="s">
        <v>1225</v>
      </c>
    </row>
    <row r="306" spans="1:3" ht="14.25">
      <c r="A306" s="1506" t="s">
        <v>2016</v>
      </c>
      <c r="B306" s="1509"/>
      <c r="C306" s="1509"/>
    </row>
    <row r="307" spans="1:3" ht="14.25">
      <c r="A307" s="1508" t="s">
        <v>2017</v>
      </c>
      <c r="B307" s="1509" t="s">
        <v>2018</v>
      </c>
      <c r="C307" s="1509" t="s">
        <v>2016</v>
      </c>
    </row>
    <row r="308" spans="1:3" ht="14.25">
      <c r="A308" s="1508" t="s">
        <v>2019</v>
      </c>
      <c r="B308" s="1509" t="s">
        <v>2020</v>
      </c>
      <c r="C308" s="1509" t="s">
        <v>2016</v>
      </c>
    </row>
    <row r="309" spans="1:3" ht="14.25">
      <c r="A309" s="1508" t="s">
        <v>2021</v>
      </c>
      <c r="B309" s="1509" t="s">
        <v>2022</v>
      </c>
      <c r="C309" s="1509" t="s">
        <v>2016</v>
      </c>
    </row>
    <row r="310" spans="1:3" ht="14.25">
      <c r="A310" s="1508" t="s">
        <v>2023</v>
      </c>
      <c r="B310" s="1509" t="s">
        <v>2024</v>
      </c>
      <c r="C310" s="1509" t="s">
        <v>2016</v>
      </c>
    </row>
    <row r="311" spans="1:3" ht="14.25">
      <c r="A311" s="1508" t="s">
        <v>2025</v>
      </c>
      <c r="B311" s="1509" t="s">
        <v>2026</v>
      </c>
      <c r="C311" s="1509" t="s">
        <v>2016</v>
      </c>
    </row>
    <row r="312" spans="1:3" ht="14.25">
      <c r="A312" s="1508" t="s">
        <v>2027</v>
      </c>
      <c r="B312" s="1509" t="s">
        <v>2028</v>
      </c>
      <c r="C312" s="1509" t="s">
        <v>2016</v>
      </c>
    </row>
    <row r="313" spans="1:3" ht="14.25">
      <c r="A313" s="1508" t="s">
        <v>2029</v>
      </c>
      <c r="B313" s="1509" t="s">
        <v>2030</v>
      </c>
      <c r="C313" s="1509" t="s">
        <v>2016</v>
      </c>
    </row>
    <row r="314" spans="1:3" ht="14.25">
      <c r="A314" s="1508" t="s">
        <v>2031</v>
      </c>
      <c r="B314" s="1509" t="s">
        <v>2032</v>
      </c>
      <c r="C314" s="1509" t="s">
        <v>2016</v>
      </c>
    </row>
    <row r="315" spans="1:3" ht="14.25">
      <c r="A315" s="1508" t="s">
        <v>2033</v>
      </c>
      <c r="B315" s="1509" t="s">
        <v>2034</v>
      </c>
      <c r="C315" s="1509" t="s">
        <v>2016</v>
      </c>
    </row>
    <row r="316" spans="1:3" ht="14.25">
      <c r="A316" s="1508" t="s">
        <v>2035</v>
      </c>
      <c r="B316" s="1509" t="s">
        <v>2036</v>
      </c>
      <c r="C316" s="1509" t="s">
        <v>2016</v>
      </c>
    </row>
    <row r="317" spans="1:3" ht="14.25">
      <c r="A317" s="1508" t="s">
        <v>2037</v>
      </c>
      <c r="B317" s="1509" t="s">
        <v>2038</v>
      </c>
      <c r="C317" s="1509" t="s">
        <v>2016</v>
      </c>
    </row>
    <row r="318" spans="1:3" ht="14.25">
      <c r="A318" s="1508" t="s">
        <v>2039</v>
      </c>
      <c r="B318" s="1509" t="s">
        <v>2040</v>
      </c>
      <c r="C318" s="1509" t="s">
        <v>2016</v>
      </c>
    </row>
    <row r="319" spans="1:3" ht="14.25">
      <c r="A319" s="1508" t="s">
        <v>2041</v>
      </c>
      <c r="B319" s="1509">
        <v>99001</v>
      </c>
      <c r="C319" s="1509"/>
    </row>
    <row r="320" ht="14.25"/>
    <row r="321" ht="14.25"/>
    <row r="322" spans="1:2" ht="14.25">
      <c r="A322" s="1477" t="s">
        <v>780</v>
      </c>
      <c r="B322" s="1478" t="s">
        <v>781</v>
      </c>
    </row>
    <row r="323" ht="15.75">
      <c r="B323" s="1505" t="s">
        <v>1656</v>
      </c>
    </row>
    <row r="324" ht="18.75" thickBot="1">
      <c r="B324" s="1505" t="s">
        <v>1657</v>
      </c>
    </row>
    <row r="325" spans="1:2" ht="16.5">
      <c r="A325" s="1510" t="s">
        <v>1241</v>
      </c>
      <c r="B325" s="1511" t="s">
        <v>644</v>
      </c>
    </row>
    <row r="326" spans="1:2" ht="16.5">
      <c r="A326" s="1512" t="s">
        <v>1242</v>
      </c>
      <c r="B326" s="1513" t="s">
        <v>645</v>
      </c>
    </row>
    <row r="327" spans="1:2" ht="16.5">
      <c r="A327" s="1512" t="s">
        <v>1243</v>
      </c>
      <c r="B327" s="1514" t="s">
        <v>646</v>
      </c>
    </row>
    <row r="328" spans="1:2" ht="16.5">
      <c r="A328" s="1512" t="s">
        <v>1244</v>
      </c>
      <c r="B328" s="1514" t="s">
        <v>647</v>
      </c>
    </row>
    <row r="329" spans="1:2" ht="16.5">
      <c r="A329" s="1512" t="s">
        <v>1245</v>
      </c>
      <c r="B329" s="1514" t="s">
        <v>648</v>
      </c>
    </row>
    <row r="330" spans="1:2" ht="16.5">
      <c r="A330" s="1512" t="s">
        <v>1246</v>
      </c>
      <c r="B330" s="1514" t="s">
        <v>649</v>
      </c>
    </row>
    <row r="331" spans="1:2" ht="16.5">
      <c r="A331" s="1512" t="s">
        <v>1247</v>
      </c>
      <c r="B331" s="1514" t="s">
        <v>650</v>
      </c>
    </row>
    <row r="332" spans="1:2" ht="16.5">
      <c r="A332" s="1512" t="s">
        <v>1248</v>
      </c>
      <c r="B332" s="1514" t="s">
        <v>651</v>
      </c>
    </row>
    <row r="333" spans="1:2" ht="16.5">
      <c r="A333" s="1512" t="s">
        <v>1249</v>
      </c>
      <c r="B333" s="1514" t="s">
        <v>652</v>
      </c>
    </row>
    <row r="334" spans="1:2" ht="16.5">
      <c r="A334" s="1512" t="s">
        <v>1250</v>
      </c>
      <c r="B334" s="1514" t="s">
        <v>653</v>
      </c>
    </row>
    <row r="335" spans="1:2" ht="16.5">
      <c r="A335" s="1512" t="s">
        <v>1251</v>
      </c>
      <c r="B335" s="1514" t="s">
        <v>654</v>
      </c>
    </row>
    <row r="336" spans="1:2" ht="16.5">
      <c r="A336" s="1512" t="s">
        <v>1252</v>
      </c>
      <c r="B336" s="1515" t="s">
        <v>655</v>
      </c>
    </row>
    <row r="337" spans="1:2" ht="16.5">
      <c r="A337" s="1512" t="s">
        <v>1253</v>
      </c>
      <c r="B337" s="1515" t="s">
        <v>656</v>
      </c>
    </row>
    <row r="338" spans="1:256" ht="16.5">
      <c r="A338" s="1512" t="s">
        <v>1254</v>
      </c>
      <c r="B338" s="1514" t="s">
        <v>657</v>
      </c>
      <c r="E338" s="1527"/>
      <c r="F338" s="1527"/>
      <c r="G338" s="1527"/>
      <c r="H338" s="1527"/>
      <c r="I338" s="1527"/>
      <c r="J338" s="1527"/>
      <c r="K338" s="1527"/>
      <c r="L338" s="1527"/>
      <c r="M338" s="1527"/>
      <c r="N338" s="1527"/>
      <c r="O338" s="1527"/>
      <c r="P338" s="1527"/>
      <c r="Q338" s="1527"/>
      <c r="R338" s="1527"/>
      <c r="S338" s="1527"/>
      <c r="T338" s="1527"/>
      <c r="U338" s="1527"/>
      <c r="V338" s="1527"/>
      <c r="W338" s="1527"/>
      <c r="X338" s="1527"/>
      <c r="Y338" s="1527"/>
      <c r="Z338" s="1527"/>
      <c r="AA338" s="1527"/>
      <c r="AB338" s="1527"/>
      <c r="AC338" s="1527"/>
      <c r="AD338" s="1527"/>
      <c r="AE338" s="1527"/>
      <c r="AF338" s="1527"/>
      <c r="AG338" s="1527"/>
      <c r="AH338" s="1527"/>
      <c r="AI338" s="1527"/>
      <c r="AJ338" s="1527"/>
      <c r="AK338" s="1527"/>
      <c r="AL338" s="1527"/>
      <c r="AM338" s="1527"/>
      <c r="AN338" s="1527"/>
      <c r="AO338" s="1527"/>
      <c r="AP338" s="1527"/>
      <c r="AQ338" s="1527"/>
      <c r="AR338" s="1527"/>
      <c r="AS338" s="1527"/>
      <c r="AT338" s="1527"/>
      <c r="AU338" s="1527"/>
      <c r="AV338" s="1527"/>
      <c r="AW338" s="1527"/>
      <c r="AX338" s="1527"/>
      <c r="AY338" s="1527"/>
      <c r="AZ338" s="1527"/>
      <c r="BA338" s="1527"/>
      <c r="BB338" s="1527"/>
      <c r="BC338" s="1527"/>
      <c r="BD338" s="1527"/>
      <c r="BE338" s="1527"/>
      <c r="BF338" s="1527"/>
      <c r="BG338" s="1527"/>
      <c r="BH338" s="1527"/>
      <c r="BI338" s="1527"/>
      <c r="BJ338" s="1527"/>
      <c r="BK338" s="1527"/>
      <c r="BL338" s="1527"/>
      <c r="BM338" s="1527"/>
      <c r="BN338" s="1527"/>
      <c r="BO338" s="1527"/>
      <c r="BP338" s="1527"/>
      <c r="BQ338" s="1527"/>
      <c r="BR338" s="1527"/>
      <c r="BS338" s="1527"/>
      <c r="BT338" s="1527"/>
      <c r="BU338" s="1527"/>
      <c r="BV338" s="1527"/>
      <c r="BW338" s="1527"/>
      <c r="BX338" s="1527"/>
      <c r="BY338" s="1527"/>
      <c r="BZ338" s="1527"/>
      <c r="CA338" s="1527"/>
      <c r="CB338" s="1527"/>
      <c r="CC338" s="1527"/>
      <c r="CD338" s="1527"/>
      <c r="CE338" s="1527"/>
      <c r="CF338" s="1527"/>
      <c r="CG338" s="1527"/>
      <c r="CH338" s="1527"/>
      <c r="CI338" s="1527"/>
      <c r="CJ338" s="1527"/>
      <c r="CK338" s="1527"/>
      <c r="CL338" s="1527"/>
      <c r="CM338" s="1527"/>
      <c r="CN338" s="1527"/>
      <c r="CO338" s="1527"/>
      <c r="CP338" s="1527"/>
      <c r="CQ338" s="1527"/>
      <c r="CR338" s="1527"/>
      <c r="CS338" s="1527"/>
      <c r="CT338" s="1527"/>
      <c r="CU338" s="1527"/>
      <c r="CV338" s="1527"/>
      <c r="CW338" s="1527"/>
      <c r="CX338" s="1527"/>
      <c r="CY338" s="1527"/>
      <c r="CZ338" s="1527"/>
      <c r="DA338" s="1527"/>
      <c r="DB338" s="1527"/>
      <c r="DC338" s="1527"/>
      <c r="DD338" s="1527"/>
      <c r="DE338" s="1527"/>
      <c r="DF338" s="1527"/>
      <c r="DG338" s="1527"/>
      <c r="DH338" s="1527"/>
      <c r="DI338" s="1527"/>
      <c r="DJ338" s="1527"/>
      <c r="DK338" s="1527"/>
      <c r="DL338" s="1527"/>
      <c r="DM338" s="1527"/>
      <c r="DN338" s="1527"/>
      <c r="DO338" s="1527"/>
      <c r="DP338" s="1527"/>
      <c r="DQ338" s="1527"/>
      <c r="DR338" s="1527"/>
      <c r="DS338" s="1527"/>
      <c r="DT338" s="1527"/>
      <c r="DU338" s="1527"/>
      <c r="DV338" s="1527"/>
      <c r="DW338" s="1527"/>
      <c r="DX338" s="1527"/>
      <c r="DY338" s="1527"/>
      <c r="DZ338" s="1527"/>
      <c r="EA338" s="1527"/>
      <c r="EB338" s="1527"/>
      <c r="EC338" s="1527"/>
      <c r="ED338" s="1527"/>
      <c r="EE338" s="1527"/>
      <c r="EF338" s="1527"/>
      <c r="EG338" s="1527"/>
      <c r="EH338" s="1527"/>
      <c r="EI338" s="1527"/>
      <c r="EJ338" s="1527"/>
      <c r="EK338" s="1527"/>
      <c r="EL338" s="1527"/>
      <c r="EM338" s="1527"/>
      <c r="EN338" s="1527"/>
      <c r="EO338" s="1527"/>
      <c r="EP338" s="1527"/>
      <c r="EQ338" s="1527"/>
      <c r="ER338" s="1527"/>
      <c r="ES338" s="1527"/>
      <c r="ET338" s="1527"/>
      <c r="EU338" s="1527"/>
      <c r="EV338" s="1527"/>
      <c r="EW338" s="1527"/>
      <c r="EX338" s="1527"/>
      <c r="EY338" s="1527"/>
      <c r="EZ338" s="1527"/>
      <c r="FA338" s="1527"/>
      <c r="FB338" s="1527"/>
      <c r="FC338" s="1527"/>
      <c r="FD338" s="1527"/>
      <c r="FE338" s="1527"/>
      <c r="FF338" s="1527"/>
      <c r="FG338" s="1527"/>
      <c r="FH338" s="1527"/>
      <c r="FI338" s="1527"/>
      <c r="FJ338" s="1527"/>
      <c r="FK338" s="1527"/>
      <c r="FL338" s="1527"/>
      <c r="FM338" s="1527"/>
      <c r="FN338" s="1527"/>
      <c r="FO338" s="1527"/>
      <c r="FP338" s="1527"/>
      <c r="FQ338" s="1527"/>
      <c r="FR338" s="1527"/>
      <c r="FS338" s="1527"/>
      <c r="FT338" s="1527"/>
      <c r="FU338" s="1527"/>
      <c r="FV338" s="1527"/>
      <c r="FW338" s="1527"/>
      <c r="FX338" s="1527"/>
      <c r="FY338" s="1527"/>
      <c r="FZ338" s="1527"/>
      <c r="GA338" s="1527"/>
      <c r="GB338" s="1527"/>
      <c r="GC338" s="1527"/>
      <c r="GD338" s="1527"/>
      <c r="GE338" s="1527"/>
      <c r="GF338" s="1527"/>
      <c r="GG338" s="1527"/>
      <c r="GH338" s="1527"/>
      <c r="GI338" s="1527"/>
      <c r="GJ338" s="1527"/>
      <c r="GK338" s="1527"/>
      <c r="GL338" s="1527"/>
      <c r="GM338" s="1527"/>
      <c r="GN338" s="1527"/>
      <c r="GO338" s="1527"/>
      <c r="GP338" s="1527"/>
      <c r="GQ338" s="1527"/>
      <c r="GR338" s="1527"/>
      <c r="GS338" s="1527"/>
      <c r="GT338" s="1527"/>
      <c r="GU338" s="1527"/>
      <c r="GV338" s="1527"/>
      <c r="GW338" s="1527"/>
      <c r="GX338" s="1527"/>
      <c r="GY338" s="1527"/>
      <c r="GZ338" s="1527"/>
      <c r="HA338" s="1527"/>
      <c r="HB338" s="1527"/>
      <c r="HC338" s="1527"/>
      <c r="HD338" s="1527"/>
      <c r="HE338" s="1527"/>
      <c r="HF338" s="1527"/>
      <c r="HG338" s="1527"/>
      <c r="HH338" s="1527"/>
      <c r="HI338" s="1527"/>
      <c r="HJ338" s="1527"/>
      <c r="HK338" s="1527"/>
      <c r="HL338" s="1527"/>
      <c r="HM338" s="1527"/>
      <c r="HN338" s="1527"/>
      <c r="HO338" s="1527"/>
      <c r="HP338" s="1527"/>
      <c r="HQ338" s="1527"/>
      <c r="HR338" s="1527"/>
      <c r="HS338" s="1527"/>
      <c r="HT338" s="1527"/>
      <c r="HU338" s="1527"/>
      <c r="HV338" s="1527"/>
      <c r="HW338" s="1527"/>
      <c r="HX338" s="1527"/>
      <c r="HY338" s="1527"/>
      <c r="HZ338" s="1527"/>
      <c r="IA338" s="1527"/>
      <c r="IB338" s="1527"/>
      <c r="IC338" s="1527"/>
      <c r="ID338" s="1527"/>
      <c r="IE338" s="1527"/>
      <c r="IF338" s="1527"/>
      <c r="IG338" s="1527"/>
      <c r="IH338" s="1527"/>
      <c r="II338" s="1527"/>
      <c r="IJ338" s="1527"/>
      <c r="IK338" s="1527"/>
      <c r="IL338" s="1527"/>
      <c r="IM338" s="1527"/>
      <c r="IN338" s="1527"/>
      <c r="IO338" s="1527"/>
      <c r="IP338" s="1527"/>
      <c r="IQ338" s="1527"/>
      <c r="IR338" s="1527"/>
      <c r="IS338" s="1527"/>
      <c r="IT338" s="1527"/>
      <c r="IU338" s="1527"/>
      <c r="IV338" s="1527"/>
    </row>
    <row r="339" spans="1:2" ht="16.5">
      <c r="A339" s="1512" t="s">
        <v>1255</v>
      </c>
      <c r="B339" s="1514" t="s">
        <v>658</v>
      </c>
    </row>
    <row r="340" spans="1:2" ht="16.5">
      <c r="A340" s="1512" t="s">
        <v>1256</v>
      </c>
      <c r="B340" s="1514" t="s">
        <v>659</v>
      </c>
    </row>
    <row r="341" spans="1:2" ht="16.5">
      <c r="A341" s="1512" t="s">
        <v>1257</v>
      </c>
      <c r="B341" s="1514" t="s">
        <v>1226</v>
      </c>
    </row>
    <row r="342" spans="1:2" ht="16.5">
      <c r="A342" s="1512" t="s">
        <v>1258</v>
      </c>
      <c r="B342" s="1514" t="s">
        <v>1227</v>
      </c>
    </row>
    <row r="343" spans="1:2" ht="16.5">
      <c r="A343" s="1512" t="s">
        <v>1259</v>
      </c>
      <c r="B343" s="1514" t="s">
        <v>660</v>
      </c>
    </row>
    <row r="344" spans="1:2" ht="16.5">
      <c r="A344" s="1512" t="s">
        <v>1260</v>
      </c>
      <c r="B344" s="1514" t="s">
        <v>661</v>
      </c>
    </row>
    <row r="345" spans="1:2" ht="16.5">
      <c r="A345" s="1512" t="s">
        <v>1261</v>
      </c>
      <c r="B345" s="1514" t="s">
        <v>1228</v>
      </c>
    </row>
    <row r="346" spans="1:2" ht="16.5">
      <c r="A346" s="1512" t="s">
        <v>1262</v>
      </c>
      <c r="B346" s="1514" t="s">
        <v>662</v>
      </c>
    </row>
    <row r="347" spans="1:2" ht="16.5">
      <c r="A347" s="1512" t="s">
        <v>1263</v>
      </c>
      <c r="B347" s="1514" t="s">
        <v>663</v>
      </c>
    </row>
    <row r="348" spans="1:2" ht="30">
      <c r="A348" s="1516" t="s">
        <v>1264</v>
      </c>
      <c r="B348" s="1517" t="s">
        <v>72</v>
      </c>
    </row>
    <row r="349" spans="1:2" ht="16.5">
      <c r="A349" s="1518" t="s">
        <v>1265</v>
      </c>
      <c r="B349" s="1519" t="s">
        <v>73</v>
      </c>
    </row>
    <row r="350" spans="1:2" ht="16.5">
      <c r="A350" s="1518" t="s">
        <v>1266</v>
      </c>
      <c r="B350" s="1519" t="s">
        <v>74</v>
      </c>
    </row>
    <row r="351" spans="1:2" ht="16.5">
      <c r="A351" s="1518" t="s">
        <v>1267</v>
      </c>
      <c r="B351" s="1519" t="s">
        <v>1229</v>
      </c>
    </row>
    <row r="352" spans="1:2" ht="16.5">
      <c r="A352" s="1512" t="s">
        <v>1268</v>
      </c>
      <c r="B352" s="1514" t="s">
        <v>75</v>
      </c>
    </row>
    <row r="353" spans="1:2" ht="16.5">
      <c r="A353" s="1512" t="s">
        <v>1269</v>
      </c>
      <c r="B353" s="1514" t="s">
        <v>76</v>
      </c>
    </row>
    <row r="354" spans="1:2" ht="16.5">
      <c r="A354" s="1512" t="s">
        <v>1270</v>
      </c>
      <c r="B354" s="1514" t="s">
        <v>1230</v>
      </c>
    </row>
    <row r="355" spans="1:5" ht="16.5">
      <c r="A355" s="1512" t="s">
        <v>1271</v>
      </c>
      <c r="B355" s="1514" t="s">
        <v>77</v>
      </c>
      <c r="E355" s="1538"/>
    </row>
    <row r="356" spans="1:5" ht="16.5">
      <c r="A356" s="1512" t="s">
        <v>1272</v>
      </c>
      <c r="B356" s="1514" t="s">
        <v>78</v>
      </c>
      <c r="E356" s="1538"/>
    </row>
    <row r="357" spans="1:5" ht="16.5">
      <c r="A357" s="1512" t="s">
        <v>1273</v>
      </c>
      <c r="B357" s="1514" t="s">
        <v>79</v>
      </c>
      <c r="E357" s="1538"/>
    </row>
    <row r="358" spans="1:5" ht="16.5">
      <c r="A358" s="1512" t="s">
        <v>1274</v>
      </c>
      <c r="B358" s="1519" t="s">
        <v>80</v>
      </c>
      <c r="E358" s="1538"/>
    </row>
    <row r="359" spans="1:5" ht="16.5">
      <c r="A359" s="1512" t="s">
        <v>1275</v>
      </c>
      <c r="B359" s="1519" t="s">
        <v>81</v>
      </c>
      <c r="E359" s="1538"/>
    </row>
    <row r="360" spans="1:5" ht="16.5">
      <c r="A360" s="1512" t="s">
        <v>1276</v>
      </c>
      <c r="B360" s="1519" t="s">
        <v>1231</v>
      </c>
      <c r="E360" s="1538"/>
    </row>
    <row r="361" spans="1:5" ht="16.5">
      <c r="A361" s="1512" t="s">
        <v>1277</v>
      </c>
      <c r="B361" s="1514" t="s">
        <v>82</v>
      </c>
      <c r="E361" s="1538"/>
    </row>
    <row r="362" spans="1:5" ht="16.5">
      <c r="A362" s="1512" t="s">
        <v>1278</v>
      </c>
      <c r="B362" s="1514" t="s">
        <v>83</v>
      </c>
      <c r="E362" s="1538"/>
    </row>
    <row r="363" spans="1:5" ht="16.5">
      <c r="A363" s="1512" t="s">
        <v>1279</v>
      </c>
      <c r="B363" s="1519" t="s">
        <v>84</v>
      </c>
      <c r="E363" s="1538"/>
    </row>
    <row r="364" spans="1:5" ht="16.5">
      <c r="A364" s="1512" t="s">
        <v>1280</v>
      </c>
      <c r="B364" s="1514" t="s">
        <v>85</v>
      </c>
      <c r="E364" s="1538"/>
    </row>
    <row r="365" spans="1:5" ht="16.5">
      <c r="A365" s="1512" t="s">
        <v>1281</v>
      </c>
      <c r="B365" s="1514" t="s">
        <v>86</v>
      </c>
      <c r="E365" s="1538"/>
    </row>
    <row r="366" spans="1:5" ht="16.5">
      <c r="A366" s="1512" t="s">
        <v>1282</v>
      </c>
      <c r="B366" s="1514" t="s">
        <v>87</v>
      </c>
      <c r="E366" s="1538"/>
    </row>
    <row r="367" spans="1:5" ht="16.5">
      <c r="A367" s="1512" t="s">
        <v>1283</v>
      </c>
      <c r="B367" s="1514" t="s">
        <v>88</v>
      </c>
      <c r="E367" s="1538"/>
    </row>
    <row r="368" spans="1:5" ht="16.5">
      <c r="A368" s="1512" t="s">
        <v>1284</v>
      </c>
      <c r="B368" s="1514" t="s">
        <v>1232</v>
      </c>
      <c r="E368" s="1538"/>
    </row>
    <row r="369" spans="1:5" ht="16.5">
      <c r="A369" s="1512" t="s">
        <v>1984</v>
      </c>
      <c r="B369" s="1514" t="s">
        <v>1985</v>
      </c>
      <c r="E369" s="1538"/>
    </row>
    <row r="370" spans="1:5" ht="16.5">
      <c r="A370" s="1512" t="s">
        <v>1285</v>
      </c>
      <c r="B370" s="1514" t="s">
        <v>445</v>
      </c>
      <c r="E370" s="1538"/>
    </row>
    <row r="371" spans="1:5" ht="16.5">
      <c r="A371" s="1520" t="s">
        <v>1286</v>
      </c>
      <c r="B371" s="1521" t="s">
        <v>446</v>
      </c>
      <c r="E371" s="1538"/>
    </row>
    <row r="372" spans="1:5" ht="16.5">
      <c r="A372" s="1522" t="s">
        <v>1287</v>
      </c>
      <c r="B372" s="1523" t="s">
        <v>447</v>
      </c>
      <c r="E372" s="1538"/>
    </row>
    <row r="373" spans="1:5" ht="16.5">
      <c r="A373" s="1522" t="s">
        <v>1288</v>
      </c>
      <c r="B373" s="1523" t="s">
        <v>448</v>
      </c>
      <c r="E373" s="1538"/>
    </row>
    <row r="374" spans="1:5" ht="16.5">
      <c r="A374" s="1522" t="s">
        <v>1289</v>
      </c>
      <c r="B374" s="1523" t="s">
        <v>449</v>
      </c>
      <c r="E374" s="1538"/>
    </row>
    <row r="375" spans="1:5" ht="17.25" thickBot="1">
      <c r="A375" s="1524" t="s">
        <v>1290</v>
      </c>
      <c r="B375" s="1525" t="s">
        <v>450</v>
      </c>
      <c r="E375" s="1538"/>
    </row>
    <row r="376" spans="1:5" ht="18">
      <c r="A376" s="1574"/>
      <c r="B376" s="1526" t="s">
        <v>2042</v>
      </c>
      <c r="E376" s="1538"/>
    </row>
    <row r="377" spans="1:5" ht="18">
      <c r="A377" s="1575"/>
      <c r="B377" s="1529" t="s">
        <v>1658</v>
      </c>
      <c r="E377" s="1538"/>
    </row>
    <row r="378" spans="1:5" ht="18">
      <c r="A378" s="1575"/>
      <c r="B378" s="1530" t="s">
        <v>2043</v>
      </c>
      <c r="E378" s="1538"/>
    </row>
    <row r="379" spans="1:5" ht="18">
      <c r="A379" s="1532" t="s">
        <v>1291</v>
      </c>
      <c r="B379" s="1531" t="s">
        <v>2044</v>
      </c>
      <c r="E379" s="1538"/>
    </row>
    <row r="380" spans="1:5" ht="18">
      <c r="A380" s="1532" t="s">
        <v>1292</v>
      </c>
      <c r="B380" s="1533" t="s">
        <v>2045</v>
      </c>
      <c r="E380" s="1538"/>
    </row>
    <row r="381" spans="1:5" ht="18">
      <c r="A381" s="1532" t="s">
        <v>1293</v>
      </c>
      <c r="B381" s="1534" t="s">
        <v>2046</v>
      </c>
      <c r="E381" s="1538"/>
    </row>
    <row r="382" spans="1:5" ht="18">
      <c r="A382" s="1532" t="s">
        <v>1294</v>
      </c>
      <c r="B382" s="1534" t="s">
        <v>2047</v>
      </c>
      <c r="E382" s="1538"/>
    </row>
    <row r="383" spans="1:5" ht="18">
      <c r="A383" s="1532" t="s">
        <v>1295</v>
      </c>
      <c r="B383" s="1534" t="s">
        <v>2048</v>
      </c>
      <c r="E383" s="1538"/>
    </row>
    <row r="384" spans="1:5" ht="18">
      <c r="A384" s="1532" t="s">
        <v>1296</v>
      </c>
      <c r="B384" s="1534" t="s">
        <v>2049</v>
      </c>
      <c r="E384" s="1538"/>
    </row>
    <row r="385" spans="1:5" ht="18">
      <c r="A385" s="1532" t="s">
        <v>1297</v>
      </c>
      <c r="B385" s="1534" t="s">
        <v>2050</v>
      </c>
      <c r="E385" s="1538"/>
    </row>
    <row r="386" spans="1:5" ht="18">
      <c r="A386" s="1532" t="s">
        <v>1298</v>
      </c>
      <c r="B386" s="1535" t="s">
        <v>2051</v>
      </c>
      <c r="E386" s="1538"/>
    </row>
    <row r="387" spans="1:5" ht="18">
      <c r="A387" s="1532" t="s">
        <v>1299</v>
      </c>
      <c r="B387" s="1535" t="s">
        <v>2052</v>
      </c>
      <c r="E387" s="1538"/>
    </row>
    <row r="388" spans="1:5" ht="18">
      <c r="A388" s="1532" t="s">
        <v>1300</v>
      </c>
      <c r="B388" s="1535" t="s">
        <v>2053</v>
      </c>
      <c r="E388" s="1538"/>
    </row>
    <row r="389" spans="1:5" ht="18">
      <c r="A389" s="1532" t="s">
        <v>1301</v>
      </c>
      <c r="B389" s="1535" t="s">
        <v>2054</v>
      </c>
      <c r="E389" s="1538"/>
    </row>
    <row r="390" spans="1:5" ht="18">
      <c r="A390" s="1532" t="s">
        <v>1302</v>
      </c>
      <c r="B390" s="1536" t="s">
        <v>2055</v>
      </c>
      <c r="E390" s="1538"/>
    </row>
    <row r="391" spans="1:5" ht="18">
      <c r="A391" s="1532" t="s">
        <v>1303</v>
      </c>
      <c r="B391" s="1536" t="s">
        <v>2056</v>
      </c>
      <c r="E391" s="1538"/>
    </row>
    <row r="392" spans="1:5" ht="18">
      <c r="A392" s="1532" t="s">
        <v>1304</v>
      </c>
      <c r="B392" s="1535" t="s">
        <v>2057</v>
      </c>
      <c r="E392" s="1538"/>
    </row>
    <row r="393" spans="1:5" ht="18">
      <c r="A393" s="1532" t="s">
        <v>1305</v>
      </c>
      <c r="B393" s="1535" t="s">
        <v>2058</v>
      </c>
      <c r="C393" s="1537" t="s">
        <v>179</v>
      </c>
      <c r="E393" s="1538"/>
    </row>
    <row r="394" spans="1:5" ht="18">
      <c r="A394" s="1532" t="s">
        <v>1306</v>
      </c>
      <c r="B394" s="1534" t="s">
        <v>2059</v>
      </c>
      <c r="C394" s="1537" t="s">
        <v>179</v>
      </c>
      <c r="E394" s="1538"/>
    </row>
    <row r="395" spans="1:5" ht="18">
      <c r="A395" s="1532" t="s">
        <v>1307</v>
      </c>
      <c r="B395" s="1535" t="s">
        <v>2060</v>
      </c>
      <c r="C395" s="1537" t="s">
        <v>179</v>
      </c>
      <c r="E395" s="1538"/>
    </row>
    <row r="396" spans="1:5" ht="18">
      <c r="A396" s="1532" t="s">
        <v>1308</v>
      </c>
      <c r="B396" s="1535" t="s">
        <v>2061</v>
      </c>
      <c r="C396" s="1537" t="s">
        <v>179</v>
      </c>
      <c r="E396" s="1538"/>
    </row>
    <row r="397" spans="1:5" ht="18">
      <c r="A397" s="1532" t="s">
        <v>1309</v>
      </c>
      <c r="B397" s="1535" t="s">
        <v>2062</v>
      </c>
      <c r="C397" s="1537" t="s">
        <v>179</v>
      </c>
      <c r="E397" s="1538"/>
    </row>
    <row r="398" spans="1:5" ht="18">
      <c r="A398" s="1532" t="s">
        <v>1310</v>
      </c>
      <c r="B398" s="1535" t="s">
        <v>2063</v>
      </c>
      <c r="C398" s="1537" t="s">
        <v>179</v>
      </c>
      <c r="E398" s="1538"/>
    </row>
    <row r="399" spans="1:5" ht="18">
      <c r="A399" s="1532" t="s">
        <v>1311</v>
      </c>
      <c r="B399" s="1535" t="s">
        <v>2064</v>
      </c>
      <c r="C399" s="1537" t="s">
        <v>179</v>
      </c>
      <c r="E399" s="1538"/>
    </row>
    <row r="400" spans="1:5" ht="18">
      <c r="A400" s="1532" t="s">
        <v>1312</v>
      </c>
      <c r="B400" s="1535" t="s">
        <v>2065</v>
      </c>
      <c r="C400" s="1537" t="s">
        <v>179</v>
      </c>
      <c r="E400" s="1538"/>
    </row>
    <row r="401" spans="1:5" ht="18">
      <c r="A401" s="1532" t="s">
        <v>1313</v>
      </c>
      <c r="B401" s="1535" t="s">
        <v>2066</v>
      </c>
      <c r="C401" s="1537" t="s">
        <v>179</v>
      </c>
      <c r="E401" s="1538"/>
    </row>
    <row r="402" spans="1:5" ht="18">
      <c r="A402" s="1532" t="s">
        <v>1314</v>
      </c>
      <c r="B402" s="1534" t="s">
        <v>2067</v>
      </c>
      <c r="C402" s="1537" t="s">
        <v>179</v>
      </c>
      <c r="E402" s="1538"/>
    </row>
    <row r="403" spans="1:5" ht="18">
      <c r="A403" s="1532" t="s">
        <v>1315</v>
      </c>
      <c r="B403" s="1535" t="s">
        <v>2068</v>
      </c>
      <c r="C403" s="1537" t="s">
        <v>179</v>
      </c>
      <c r="E403" s="1538"/>
    </row>
    <row r="404" spans="1:5" ht="18">
      <c r="A404" s="1532" t="s">
        <v>1316</v>
      </c>
      <c r="B404" s="1534" t="s">
        <v>2069</v>
      </c>
      <c r="C404" s="1537" t="s">
        <v>179</v>
      </c>
      <c r="E404" s="1538"/>
    </row>
    <row r="405" spans="1:5" ht="18">
      <c r="A405" s="1532" t="s">
        <v>1317</v>
      </c>
      <c r="B405" s="1534" t="s">
        <v>2070</v>
      </c>
      <c r="C405" s="1537" t="s">
        <v>179</v>
      </c>
      <c r="E405" s="1538"/>
    </row>
    <row r="406" spans="1:5" ht="18">
      <c r="A406" s="1532" t="s">
        <v>1318</v>
      </c>
      <c r="B406" s="1534" t="s">
        <v>2071</v>
      </c>
      <c r="C406" s="1537" t="s">
        <v>179</v>
      </c>
      <c r="E406" s="1538"/>
    </row>
    <row r="407" spans="1:5" ht="18">
      <c r="A407" s="1532" t="s">
        <v>1319</v>
      </c>
      <c r="B407" s="1534" t="s">
        <v>2072</v>
      </c>
      <c r="C407" s="1537" t="s">
        <v>179</v>
      </c>
      <c r="E407" s="1538"/>
    </row>
    <row r="408" spans="1:5" ht="18">
      <c r="A408" s="1532" t="s">
        <v>1320</v>
      </c>
      <c r="B408" s="1534" t="s">
        <v>2073</v>
      </c>
      <c r="C408" s="1537" t="s">
        <v>179</v>
      </c>
      <c r="E408" s="1538"/>
    </row>
    <row r="409" spans="1:5" ht="18">
      <c r="A409" s="1532" t="s">
        <v>1321</v>
      </c>
      <c r="B409" s="1534" t="s">
        <v>2074</v>
      </c>
      <c r="C409" s="1537" t="s">
        <v>179</v>
      </c>
      <c r="E409" s="1538"/>
    </row>
    <row r="410" spans="1:5" ht="18">
      <c r="A410" s="1532" t="s">
        <v>1322</v>
      </c>
      <c r="B410" s="1534" t="s">
        <v>2075</v>
      </c>
      <c r="C410" s="1537" t="s">
        <v>179</v>
      </c>
      <c r="E410" s="1538"/>
    </row>
    <row r="411" spans="1:5" ht="18">
      <c r="A411" s="1532" t="s">
        <v>1323</v>
      </c>
      <c r="B411" s="1534" t="s">
        <v>2076</v>
      </c>
      <c r="C411" s="1537" t="s">
        <v>179</v>
      </c>
      <c r="E411" s="1538"/>
    </row>
    <row r="412" spans="1:5" ht="18">
      <c r="A412" s="1532" t="s">
        <v>1324</v>
      </c>
      <c r="B412" s="1539" t="s">
        <v>2077</v>
      </c>
      <c r="C412" s="1537" t="s">
        <v>179</v>
      </c>
      <c r="E412" s="1538"/>
    </row>
    <row r="413" spans="1:5" ht="18">
      <c r="A413" s="1532" t="s">
        <v>1325</v>
      </c>
      <c r="B413" s="1540" t="s">
        <v>1233</v>
      </c>
      <c r="C413" s="1537" t="s">
        <v>179</v>
      </c>
      <c r="E413" s="1538"/>
    </row>
    <row r="414" spans="1:5" ht="18">
      <c r="A414" s="1576" t="s">
        <v>1326</v>
      </c>
      <c r="B414" s="1541" t="s">
        <v>1659</v>
      </c>
      <c r="C414" s="1537" t="s">
        <v>179</v>
      </c>
      <c r="E414" s="1538"/>
    </row>
    <row r="415" spans="1:5" ht="18">
      <c r="A415" s="1575" t="s">
        <v>179</v>
      </c>
      <c r="B415" s="1542" t="s">
        <v>1660</v>
      </c>
      <c r="C415" s="1537" t="s">
        <v>179</v>
      </c>
      <c r="E415" s="1538"/>
    </row>
    <row r="416" spans="1:5" ht="18">
      <c r="A416" s="1547" t="s">
        <v>1327</v>
      </c>
      <c r="B416" s="1543" t="s">
        <v>2078</v>
      </c>
      <c r="C416" s="1537" t="s">
        <v>179</v>
      </c>
      <c r="E416" s="1538"/>
    </row>
    <row r="417" spans="1:5" ht="18">
      <c r="A417" s="1532" t="s">
        <v>1328</v>
      </c>
      <c r="B417" s="1519" t="s">
        <v>2079</v>
      </c>
      <c r="C417" s="1537" t="s">
        <v>179</v>
      </c>
      <c r="E417" s="1538"/>
    </row>
    <row r="418" spans="1:5" ht="18">
      <c r="A418" s="1577" t="s">
        <v>1329</v>
      </c>
      <c r="B418" s="1544" t="s">
        <v>2080</v>
      </c>
      <c r="C418" s="1537" t="s">
        <v>179</v>
      </c>
      <c r="E418" s="1538"/>
    </row>
    <row r="419" spans="1:5" ht="18">
      <c r="A419" s="1528" t="s">
        <v>179</v>
      </c>
      <c r="B419" s="1545" t="s">
        <v>1661</v>
      </c>
      <c r="C419" s="1537" t="s">
        <v>179</v>
      </c>
      <c r="E419" s="1538"/>
    </row>
    <row r="420" spans="1:5" ht="16.5">
      <c r="A420" s="1512" t="s">
        <v>1281</v>
      </c>
      <c r="B420" s="1514" t="s">
        <v>86</v>
      </c>
      <c r="C420" s="1537" t="s">
        <v>179</v>
      </c>
      <c r="E420" s="1538"/>
    </row>
    <row r="421" spans="1:5" ht="16.5">
      <c r="A421" s="1512" t="s">
        <v>1282</v>
      </c>
      <c r="B421" s="1514" t="s">
        <v>87</v>
      </c>
      <c r="C421" s="1537" t="s">
        <v>179</v>
      </c>
      <c r="E421" s="1538"/>
    </row>
    <row r="422" spans="1:5" ht="16.5">
      <c r="A422" s="1578" t="s">
        <v>1283</v>
      </c>
      <c r="B422" s="1546" t="s">
        <v>88</v>
      </c>
      <c r="C422" s="1537" t="s">
        <v>179</v>
      </c>
      <c r="E422" s="1538"/>
    </row>
    <row r="423" spans="1:5" ht="18">
      <c r="A423" s="1575" t="s">
        <v>179</v>
      </c>
      <c r="B423" s="1545" t="s">
        <v>1662</v>
      </c>
      <c r="C423" s="1537" t="s">
        <v>179</v>
      </c>
      <c r="E423" s="1538"/>
    </row>
    <row r="424" spans="1:5" ht="18">
      <c r="A424" s="1547" t="s">
        <v>1330</v>
      </c>
      <c r="B424" s="1543" t="s">
        <v>1234</v>
      </c>
      <c r="C424" s="1537" t="s">
        <v>179</v>
      </c>
      <c r="E424" s="1538"/>
    </row>
    <row r="425" spans="1:5" ht="18">
      <c r="A425" s="1547" t="s">
        <v>1331</v>
      </c>
      <c r="B425" s="1543" t="s">
        <v>1235</v>
      </c>
      <c r="C425" s="1537" t="s">
        <v>179</v>
      </c>
      <c r="E425" s="1538"/>
    </row>
    <row r="426" spans="1:5" ht="18">
      <c r="A426" s="1547" t="s">
        <v>1332</v>
      </c>
      <c r="B426" s="1543" t="s">
        <v>180</v>
      </c>
      <c r="C426" s="1537" t="s">
        <v>179</v>
      </c>
      <c r="E426" s="1538"/>
    </row>
    <row r="427" spans="1:5" ht="18.75" thickBot="1">
      <c r="A427" s="1579" t="s">
        <v>1333</v>
      </c>
      <c r="B427" s="1548" t="s">
        <v>181</v>
      </c>
      <c r="C427" s="1537" t="s">
        <v>179</v>
      </c>
      <c r="E427" s="1538"/>
    </row>
    <row r="428" spans="1:5" ht="17.25" thickBot="1">
      <c r="A428" s="1580" t="s">
        <v>1334</v>
      </c>
      <c r="B428" s="1548" t="s">
        <v>1236</v>
      </c>
      <c r="C428" s="1537" t="s">
        <v>179</v>
      </c>
      <c r="E428" s="1538"/>
    </row>
    <row r="429" spans="1:5" ht="16.5">
      <c r="A429" s="1580" t="s">
        <v>1335</v>
      </c>
      <c r="B429" s="1549" t="s">
        <v>709</v>
      </c>
      <c r="C429" s="1537" t="s">
        <v>179</v>
      </c>
      <c r="E429" s="1538"/>
    </row>
    <row r="430" spans="1:5" ht="16.5">
      <c r="A430" s="1512" t="s">
        <v>1336</v>
      </c>
      <c r="B430" s="1514" t="s">
        <v>710</v>
      </c>
      <c r="C430" s="1537" t="s">
        <v>179</v>
      </c>
      <c r="E430" s="1538"/>
    </row>
    <row r="431" spans="1:5" ht="18.75" thickBot="1">
      <c r="A431" s="1581" t="s">
        <v>1337</v>
      </c>
      <c r="B431" s="1550" t="s">
        <v>711</v>
      </c>
      <c r="C431" s="1537" t="s">
        <v>179</v>
      </c>
      <c r="E431" s="1538"/>
    </row>
    <row r="432" spans="1:5" ht="16.5">
      <c r="A432" s="1510" t="s">
        <v>1338</v>
      </c>
      <c r="B432" s="1551" t="s">
        <v>712</v>
      </c>
      <c r="C432" s="1537" t="s">
        <v>179</v>
      </c>
      <c r="E432" s="1538"/>
    </row>
    <row r="433" spans="1:5" ht="16.5">
      <c r="A433" s="1582" t="s">
        <v>1339</v>
      </c>
      <c r="B433" s="1514" t="s">
        <v>713</v>
      </c>
      <c r="C433" s="1537" t="s">
        <v>179</v>
      </c>
      <c r="E433" s="1538"/>
    </row>
    <row r="434" spans="1:5" ht="16.5">
      <c r="A434" s="1512" t="s">
        <v>1340</v>
      </c>
      <c r="B434" s="1552" t="s">
        <v>297</v>
      </c>
      <c r="C434" s="1537" t="s">
        <v>179</v>
      </c>
      <c r="E434" s="1538"/>
    </row>
    <row r="435" spans="1:5" ht="17.25" thickBot="1">
      <c r="A435" s="1524" t="s">
        <v>1341</v>
      </c>
      <c r="B435" s="1553" t="s">
        <v>298</v>
      </c>
      <c r="C435" s="1537" t="s">
        <v>179</v>
      </c>
      <c r="E435" s="1538"/>
    </row>
    <row r="436" spans="1:5" ht="18">
      <c r="A436" s="1532" t="s">
        <v>1342</v>
      </c>
      <c r="B436" s="1554" t="s">
        <v>1663</v>
      </c>
      <c r="C436" s="1537" t="s">
        <v>179</v>
      </c>
      <c r="E436" s="1538"/>
    </row>
    <row r="437" spans="1:5" ht="18">
      <c r="A437" s="1532" t="s">
        <v>1343</v>
      </c>
      <c r="B437" s="1555" t="s">
        <v>1664</v>
      </c>
      <c r="C437" s="1537" t="s">
        <v>179</v>
      </c>
      <c r="E437" s="1538"/>
    </row>
    <row r="438" spans="1:5" ht="18">
      <c r="A438" s="1532" t="s">
        <v>1344</v>
      </c>
      <c r="B438" s="1556" t="s">
        <v>1665</v>
      </c>
      <c r="C438" s="1537" t="s">
        <v>179</v>
      </c>
      <c r="E438" s="1538"/>
    </row>
    <row r="439" spans="1:5" ht="18">
      <c r="A439" s="1532" t="s">
        <v>1345</v>
      </c>
      <c r="B439" s="1555" t="s">
        <v>1666</v>
      </c>
      <c r="C439" s="1537" t="s">
        <v>179</v>
      </c>
      <c r="E439" s="1538"/>
    </row>
    <row r="440" spans="1:5" ht="18">
      <c r="A440" s="1532" t="s">
        <v>1346</v>
      </c>
      <c r="B440" s="1555" t="s">
        <v>1667</v>
      </c>
      <c r="C440" s="1537" t="s">
        <v>179</v>
      </c>
      <c r="E440" s="1538"/>
    </row>
    <row r="441" spans="1:5" ht="18">
      <c r="A441" s="1532" t="s">
        <v>1347</v>
      </c>
      <c r="B441" s="1557" t="s">
        <v>1668</v>
      </c>
      <c r="C441" s="1537" t="s">
        <v>179</v>
      </c>
      <c r="E441" s="1538"/>
    </row>
    <row r="442" spans="1:5" ht="18">
      <c r="A442" s="1532" t="s">
        <v>1348</v>
      </c>
      <c r="B442" s="1557" t="s">
        <v>1669</v>
      </c>
      <c r="C442" s="1537" t="s">
        <v>179</v>
      </c>
      <c r="E442" s="1538"/>
    </row>
    <row r="443" spans="1:5" ht="18">
      <c r="A443" s="1532" t="s">
        <v>1349</v>
      </c>
      <c r="B443" s="1557" t="s">
        <v>1670</v>
      </c>
      <c r="C443" s="1537" t="s">
        <v>179</v>
      </c>
      <c r="E443" s="1538"/>
    </row>
    <row r="444" spans="1:5" ht="18">
      <c r="A444" s="1532" t="s">
        <v>1350</v>
      </c>
      <c r="B444" s="1557" t="s">
        <v>1671</v>
      </c>
      <c r="C444" s="1537" t="s">
        <v>179</v>
      </c>
      <c r="E444" s="1538"/>
    </row>
    <row r="445" spans="1:5" ht="18">
      <c r="A445" s="1532" t="s">
        <v>1351</v>
      </c>
      <c r="B445" s="1557" t="s">
        <v>1672</v>
      </c>
      <c r="C445" s="1537" t="s">
        <v>179</v>
      </c>
      <c r="E445" s="1538"/>
    </row>
    <row r="446" spans="1:5" ht="18">
      <c r="A446" s="1532" t="s">
        <v>1352</v>
      </c>
      <c r="B446" s="1555" t="s">
        <v>1673</v>
      </c>
      <c r="C446" s="1537" t="s">
        <v>179</v>
      </c>
      <c r="E446" s="1538"/>
    </row>
    <row r="447" spans="1:5" ht="18">
      <c r="A447" s="1532" t="s">
        <v>1353</v>
      </c>
      <c r="B447" s="1555" t="s">
        <v>1674</v>
      </c>
      <c r="C447" s="1537" t="s">
        <v>179</v>
      </c>
      <c r="E447" s="1538"/>
    </row>
    <row r="448" spans="1:5" ht="18">
      <c r="A448" s="1532" t="s">
        <v>1354</v>
      </c>
      <c r="B448" s="1555" t="s">
        <v>1675</v>
      </c>
      <c r="C448" s="1537" t="s">
        <v>179</v>
      </c>
      <c r="E448" s="1538"/>
    </row>
    <row r="449" spans="1:5" ht="18.75" thickBot="1">
      <c r="A449" s="1532" t="s">
        <v>1355</v>
      </c>
      <c r="B449" s="1558" t="s">
        <v>1676</v>
      </c>
      <c r="C449" s="1537" t="s">
        <v>179</v>
      </c>
      <c r="E449" s="1538"/>
    </row>
    <row r="450" spans="1:5" ht="18">
      <c r="A450" s="1532" t="s">
        <v>1356</v>
      </c>
      <c r="B450" s="1554" t="s">
        <v>1677</v>
      </c>
      <c r="C450" s="1537" t="s">
        <v>179</v>
      </c>
      <c r="E450" s="1538"/>
    </row>
    <row r="451" spans="1:5" ht="18">
      <c r="A451" s="1532" t="s">
        <v>1357</v>
      </c>
      <c r="B451" s="1556" t="s">
        <v>1678</v>
      </c>
      <c r="C451" s="1537" t="s">
        <v>179</v>
      </c>
      <c r="E451" s="1538"/>
    </row>
    <row r="452" spans="1:5" ht="18">
      <c r="A452" s="1532" t="s">
        <v>1358</v>
      </c>
      <c r="B452" s="1555" t="s">
        <v>1679</v>
      </c>
      <c r="C452" s="1537" t="s">
        <v>179</v>
      </c>
      <c r="E452" s="1538"/>
    </row>
    <row r="453" spans="1:5" ht="18">
      <c r="A453" s="1532" t="s">
        <v>1359</v>
      </c>
      <c r="B453" s="1555" t="s">
        <v>1680</v>
      </c>
      <c r="C453" s="1537" t="s">
        <v>179</v>
      </c>
      <c r="E453" s="1538"/>
    </row>
    <row r="454" spans="1:5" ht="18">
      <c r="A454" s="1532" t="s">
        <v>1360</v>
      </c>
      <c r="B454" s="1555" t="s">
        <v>1681</v>
      </c>
      <c r="C454" s="1537" t="s">
        <v>179</v>
      </c>
      <c r="E454" s="1538"/>
    </row>
    <row r="455" spans="1:5" ht="18">
      <c r="A455" s="1532" t="s">
        <v>1361</v>
      </c>
      <c r="B455" s="1555" t="s">
        <v>1682</v>
      </c>
      <c r="C455" s="1537" t="s">
        <v>179</v>
      </c>
      <c r="E455" s="1538"/>
    </row>
    <row r="456" spans="1:5" ht="18">
      <c r="A456" s="1532" t="s">
        <v>1362</v>
      </c>
      <c r="B456" s="1555" t="s">
        <v>1683</v>
      </c>
      <c r="C456" s="1537" t="s">
        <v>179</v>
      </c>
      <c r="E456" s="1538"/>
    </row>
    <row r="457" spans="1:5" ht="18">
      <c r="A457" s="1532" t="s">
        <v>1363</v>
      </c>
      <c r="B457" s="1555" t="s">
        <v>1684</v>
      </c>
      <c r="C457" s="1537" t="s">
        <v>179</v>
      </c>
      <c r="E457" s="1538"/>
    </row>
    <row r="458" spans="1:5" ht="18">
      <c r="A458" s="1532" t="s">
        <v>1364</v>
      </c>
      <c r="B458" s="1555" t="s">
        <v>1685</v>
      </c>
      <c r="C458" s="1537" t="s">
        <v>179</v>
      </c>
      <c r="E458" s="1538"/>
    </row>
    <row r="459" spans="1:5" ht="18">
      <c r="A459" s="1532" t="s">
        <v>1365</v>
      </c>
      <c r="B459" s="1555" t="s">
        <v>1686</v>
      </c>
      <c r="C459" s="1537" t="s">
        <v>179</v>
      </c>
      <c r="E459" s="1538"/>
    </row>
    <row r="460" spans="1:5" ht="18">
      <c r="A460" s="1532" t="s">
        <v>1366</v>
      </c>
      <c r="B460" s="1555" t="s">
        <v>1687</v>
      </c>
      <c r="C460" s="1537" t="s">
        <v>179</v>
      </c>
      <c r="E460" s="1538"/>
    </row>
    <row r="461" spans="1:5" ht="18">
      <c r="A461" s="1532" t="s">
        <v>1367</v>
      </c>
      <c r="B461" s="1555" t="s">
        <v>1688</v>
      </c>
      <c r="C461" s="1537" t="s">
        <v>179</v>
      </c>
      <c r="E461" s="1538"/>
    </row>
    <row r="462" spans="1:5" ht="18.75" thickBot="1">
      <c r="A462" s="1532" t="s">
        <v>1368</v>
      </c>
      <c r="B462" s="1558" t="s">
        <v>1689</v>
      </c>
      <c r="C462" s="1537" t="s">
        <v>179</v>
      </c>
      <c r="E462" s="1538"/>
    </row>
    <row r="463" spans="1:5" ht="18">
      <c r="A463" s="1532" t="s">
        <v>1369</v>
      </c>
      <c r="B463" s="1554" t="s">
        <v>1690</v>
      </c>
      <c r="C463" s="1537" t="s">
        <v>179</v>
      </c>
      <c r="E463" s="1538"/>
    </row>
    <row r="464" spans="1:5" ht="18">
      <c r="A464" s="1532" t="s">
        <v>1370</v>
      </c>
      <c r="B464" s="1555" t="s">
        <v>1691</v>
      </c>
      <c r="C464" s="1537" t="s">
        <v>179</v>
      </c>
      <c r="E464" s="1538"/>
    </row>
    <row r="465" spans="1:5" ht="18">
      <c r="A465" s="1532" t="s">
        <v>1371</v>
      </c>
      <c r="B465" s="1555" t="s">
        <v>1692</v>
      </c>
      <c r="C465" s="1537" t="s">
        <v>179</v>
      </c>
      <c r="E465" s="1538"/>
    </row>
    <row r="466" spans="1:5" ht="18">
      <c r="A466" s="1532" t="s">
        <v>1372</v>
      </c>
      <c r="B466" s="1555" t="s">
        <v>1693</v>
      </c>
      <c r="C466" s="1537" t="s">
        <v>179</v>
      </c>
      <c r="E466" s="1538"/>
    </row>
    <row r="467" spans="1:5" ht="18">
      <c r="A467" s="1532" t="s">
        <v>1373</v>
      </c>
      <c r="B467" s="1556" t="s">
        <v>1694</v>
      </c>
      <c r="C467" s="1537" t="s">
        <v>179</v>
      </c>
      <c r="E467" s="1538"/>
    </row>
    <row r="468" spans="1:5" ht="18">
      <c r="A468" s="1532" t="s">
        <v>1374</v>
      </c>
      <c r="B468" s="1555" t="s">
        <v>1695</v>
      </c>
      <c r="C468" s="1537" t="s">
        <v>179</v>
      </c>
      <c r="E468" s="1538"/>
    </row>
    <row r="469" spans="1:5" ht="18">
      <c r="A469" s="1532" t="s">
        <v>1375</v>
      </c>
      <c r="B469" s="1555" t="s">
        <v>1696</v>
      </c>
      <c r="C469" s="1537" t="s">
        <v>179</v>
      </c>
      <c r="E469" s="1538"/>
    </row>
    <row r="470" spans="1:5" ht="18">
      <c r="A470" s="1532" t="s">
        <v>1376</v>
      </c>
      <c r="B470" s="1555" t="s">
        <v>1697</v>
      </c>
      <c r="C470" s="1537" t="s">
        <v>179</v>
      </c>
      <c r="E470" s="1538"/>
    </row>
    <row r="471" spans="1:5" ht="18">
      <c r="A471" s="1532" t="s">
        <v>1377</v>
      </c>
      <c r="B471" s="1555" t="s">
        <v>1698</v>
      </c>
      <c r="C471" s="1537" t="s">
        <v>179</v>
      </c>
      <c r="E471" s="1538"/>
    </row>
    <row r="472" spans="1:5" ht="18">
      <c r="A472" s="1532" t="s">
        <v>1378</v>
      </c>
      <c r="B472" s="1555" t="s">
        <v>1699</v>
      </c>
      <c r="C472" s="1537" t="s">
        <v>179</v>
      </c>
      <c r="E472" s="1538"/>
    </row>
    <row r="473" spans="1:5" ht="18">
      <c r="A473" s="1532" t="s">
        <v>1379</v>
      </c>
      <c r="B473" s="1555" t="s">
        <v>1700</v>
      </c>
      <c r="C473" s="1537" t="s">
        <v>179</v>
      </c>
      <c r="E473" s="1538"/>
    </row>
    <row r="474" spans="1:5" ht="18.75" thickBot="1">
      <c r="A474" s="1532" t="s">
        <v>1380</v>
      </c>
      <c r="B474" s="1558" t="s">
        <v>1701</v>
      </c>
      <c r="C474" s="1537" t="s">
        <v>179</v>
      </c>
      <c r="E474" s="1538"/>
    </row>
    <row r="475" spans="1:5" ht="18">
      <c r="A475" s="1532" t="s">
        <v>1381</v>
      </c>
      <c r="B475" s="1559" t="s">
        <v>1702</v>
      </c>
      <c r="C475" s="1537" t="s">
        <v>179</v>
      </c>
      <c r="E475" s="1538"/>
    </row>
    <row r="476" spans="1:5" ht="18">
      <c r="A476" s="1532" t="s">
        <v>1382</v>
      </c>
      <c r="B476" s="1555" t="s">
        <v>1703</v>
      </c>
      <c r="C476" s="1537" t="s">
        <v>179</v>
      </c>
      <c r="E476" s="1538"/>
    </row>
    <row r="477" spans="1:5" ht="18">
      <c r="A477" s="1532" t="s">
        <v>1383</v>
      </c>
      <c r="B477" s="1555" t="s">
        <v>1704</v>
      </c>
      <c r="C477" s="1537" t="s">
        <v>179</v>
      </c>
      <c r="E477" s="1538"/>
    </row>
    <row r="478" spans="1:5" ht="18">
      <c r="A478" s="1532" t="s">
        <v>1384</v>
      </c>
      <c r="B478" s="1555" t="s">
        <v>1705</v>
      </c>
      <c r="C478" s="1537" t="s">
        <v>179</v>
      </c>
      <c r="E478" s="1538"/>
    </row>
    <row r="479" spans="1:5" ht="18">
      <c r="A479" s="1532" t="s">
        <v>1385</v>
      </c>
      <c r="B479" s="1555" t="s">
        <v>1706</v>
      </c>
      <c r="C479" s="1537" t="s">
        <v>179</v>
      </c>
      <c r="E479" s="1538"/>
    </row>
    <row r="480" spans="1:5" ht="18">
      <c r="A480" s="1532" t="s">
        <v>1386</v>
      </c>
      <c r="B480" s="1555" t="s">
        <v>1707</v>
      </c>
      <c r="C480" s="1537" t="s">
        <v>179</v>
      </c>
      <c r="E480" s="1538"/>
    </row>
    <row r="481" spans="1:5" ht="18">
      <c r="A481" s="1532" t="s">
        <v>1387</v>
      </c>
      <c r="B481" s="1555" t="s">
        <v>1708</v>
      </c>
      <c r="C481" s="1537" t="s">
        <v>179</v>
      </c>
      <c r="E481" s="1538"/>
    </row>
    <row r="482" spans="1:5" ht="18">
      <c r="A482" s="1532" t="s">
        <v>1388</v>
      </c>
      <c r="B482" s="1555" t="s">
        <v>1709</v>
      </c>
      <c r="C482" s="1537" t="s">
        <v>179</v>
      </c>
      <c r="E482" s="1538"/>
    </row>
    <row r="483" spans="1:5" ht="18">
      <c r="A483" s="1532" t="s">
        <v>1389</v>
      </c>
      <c r="B483" s="1555" t="s">
        <v>1710</v>
      </c>
      <c r="C483" s="1537" t="s">
        <v>179</v>
      </c>
      <c r="E483" s="1538"/>
    </row>
    <row r="484" spans="1:5" ht="18.75" thickBot="1">
      <c r="A484" s="1532" t="s">
        <v>1390</v>
      </c>
      <c r="B484" s="1558" t="s">
        <v>1711</v>
      </c>
      <c r="C484" s="1537" t="s">
        <v>179</v>
      </c>
      <c r="E484" s="1538"/>
    </row>
    <row r="485" spans="1:5" ht="18">
      <c r="A485" s="1532" t="s">
        <v>1391</v>
      </c>
      <c r="B485" s="1554" t="s">
        <v>1712</v>
      </c>
      <c r="C485" s="1537" t="s">
        <v>179</v>
      </c>
      <c r="E485" s="1538"/>
    </row>
    <row r="486" spans="1:5" ht="18">
      <c r="A486" s="1532" t="s">
        <v>1392</v>
      </c>
      <c r="B486" s="1555" t="s">
        <v>1713</v>
      </c>
      <c r="C486" s="1537" t="s">
        <v>179</v>
      </c>
      <c r="E486" s="1538"/>
    </row>
    <row r="487" spans="1:5" ht="18">
      <c r="A487" s="1532" t="s">
        <v>1393</v>
      </c>
      <c r="B487" s="1555" t="s">
        <v>1714</v>
      </c>
      <c r="C487" s="1537" t="s">
        <v>179</v>
      </c>
      <c r="E487" s="1538"/>
    </row>
    <row r="488" spans="1:5" ht="18">
      <c r="A488" s="1532" t="s">
        <v>1394</v>
      </c>
      <c r="B488" s="1556" t="s">
        <v>1715</v>
      </c>
      <c r="C488" s="1537" t="s">
        <v>179</v>
      </c>
      <c r="E488" s="1538"/>
    </row>
    <row r="489" spans="1:5" ht="18">
      <c r="A489" s="1532" t="s">
        <v>1395</v>
      </c>
      <c r="B489" s="1555" t="s">
        <v>1716</v>
      </c>
      <c r="C489" s="1537" t="s">
        <v>179</v>
      </c>
      <c r="E489" s="1538"/>
    </row>
    <row r="490" spans="1:5" ht="18">
      <c r="A490" s="1532" t="s">
        <v>1396</v>
      </c>
      <c r="B490" s="1555" t="s">
        <v>1717</v>
      </c>
      <c r="C490" s="1537" t="s">
        <v>179</v>
      </c>
      <c r="E490" s="1538"/>
    </row>
    <row r="491" spans="1:5" ht="18">
      <c r="A491" s="1532" t="s">
        <v>1397</v>
      </c>
      <c r="B491" s="1555" t="s">
        <v>1718</v>
      </c>
      <c r="C491" s="1537" t="s">
        <v>179</v>
      </c>
      <c r="E491" s="1538"/>
    </row>
    <row r="492" spans="1:5" ht="18">
      <c r="A492" s="1532" t="s">
        <v>1398</v>
      </c>
      <c r="B492" s="1555" t="s">
        <v>1719</v>
      </c>
      <c r="C492" s="1537" t="s">
        <v>179</v>
      </c>
      <c r="E492" s="1538"/>
    </row>
    <row r="493" spans="1:5" ht="18">
      <c r="A493" s="1532" t="s">
        <v>1399</v>
      </c>
      <c r="B493" s="1555" t="s">
        <v>1720</v>
      </c>
      <c r="C493" s="1537" t="s">
        <v>179</v>
      </c>
      <c r="E493" s="1538"/>
    </row>
    <row r="494" spans="1:5" ht="18">
      <c r="A494" s="1532" t="s">
        <v>1400</v>
      </c>
      <c r="B494" s="1555" t="s">
        <v>1721</v>
      </c>
      <c r="C494" s="1537" t="s">
        <v>179</v>
      </c>
      <c r="E494" s="1538"/>
    </row>
    <row r="495" spans="1:5" ht="18.75" thickBot="1">
      <c r="A495" s="1532" t="s">
        <v>1401</v>
      </c>
      <c r="B495" s="1558" t="s">
        <v>1722</v>
      </c>
      <c r="C495" s="1537" t="s">
        <v>179</v>
      </c>
      <c r="E495" s="1538"/>
    </row>
    <row r="496" spans="1:5" ht="18">
      <c r="A496" s="1532" t="s">
        <v>1402</v>
      </c>
      <c r="B496" s="1554" t="s">
        <v>1723</v>
      </c>
      <c r="C496" s="1537" t="s">
        <v>179</v>
      </c>
      <c r="E496" s="1538"/>
    </row>
    <row r="497" spans="1:5" ht="18">
      <c r="A497" s="1532" t="s">
        <v>1403</v>
      </c>
      <c r="B497" s="1555" t="s">
        <v>1724</v>
      </c>
      <c r="C497" s="1537" t="s">
        <v>179</v>
      </c>
      <c r="E497" s="1538"/>
    </row>
    <row r="498" spans="1:5" ht="18">
      <c r="A498" s="1532" t="s">
        <v>1404</v>
      </c>
      <c r="B498" s="1556" t="s">
        <v>1725</v>
      </c>
      <c r="C498" s="1537" t="s">
        <v>179</v>
      </c>
      <c r="E498" s="1538"/>
    </row>
    <row r="499" spans="1:5" ht="18">
      <c r="A499" s="1532" t="s">
        <v>1405</v>
      </c>
      <c r="B499" s="1555" t="s">
        <v>1726</v>
      </c>
      <c r="C499" s="1537" t="s">
        <v>179</v>
      </c>
      <c r="E499" s="1538"/>
    </row>
    <row r="500" spans="1:5" ht="18">
      <c r="A500" s="1532" t="s">
        <v>1406</v>
      </c>
      <c r="B500" s="1555" t="s">
        <v>1727</v>
      </c>
      <c r="C500" s="1537" t="s">
        <v>179</v>
      </c>
      <c r="E500" s="1538"/>
    </row>
    <row r="501" spans="1:5" ht="18">
      <c r="A501" s="1532" t="s">
        <v>1407</v>
      </c>
      <c r="B501" s="1555" t="s">
        <v>1728</v>
      </c>
      <c r="C501" s="1537" t="s">
        <v>179</v>
      </c>
      <c r="E501" s="1538"/>
    </row>
    <row r="502" spans="1:5" ht="18">
      <c r="A502" s="1532" t="s">
        <v>1408</v>
      </c>
      <c r="B502" s="1555" t="s">
        <v>1729</v>
      </c>
      <c r="C502" s="1537" t="s">
        <v>179</v>
      </c>
      <c r="E502" s="1538"/>
    </row>
    <row r="503" spans="1:5" ht="18">
      <c r="A503" s="1532" t="s">
        <v>1409</v>
      </c>
      <c r="B503" s="1555" t="s">
        <v>1730</v>
      </c>
      <c r="C503" s="1537" t="s">
        <v>179</v>
      </c>
      <c r="E503" s="1538"/>
    </row>
    <row r="504" spans="1:5" ht="18">
      <c r="A504" s="1532" t="s">
        <v>1410</v>
      </c>
      <c r="B504" s="1555" t="s">
        <v>1731</v>
      </c>
      <c r="C504" s="1537" t="s">
        <v>179</v>
      </c>
      <c r="E504" s="1538"/>
    </row>
    <row r="505" spans="1:5" ht="18.75" thickBot="1">
      <c r="A505" s="1532" t="s">
        <v>1411</v>
      </c>
      <c r="B505" s="1558" t="s">
        <v>1732</v>
      </c>
      <c r="C505" s="1537" t="s">
        <v>179</v>
      </c>
      <c r="E505" s="1538"/>
    </row>
    <row r="506" spans="1:5" ht="18">
      <c r="A506" s="1532" t="s">
        <v>1412</v>
      </c>
      <c r="B506" s="1559" t="s">
        <v>1733</v>
      </c>
      <c r="C506" s="1537" t="s">
        <v>179</v>
      </c>
      <c r="E506" s="1538"/>
    </row>
    <row r="507" spans="1:5" ht="18">
      <c r="A507" s="1532" t="s">
        <v>1413</v>
      </c>
      <c r="B507" s="1555" t="s">
        <v>1734</v>
      </c>
      <c r="C507" s="1537" t="s">
        <v>179</v>
      </c>
      <c r="E507" s="1538"/>
    </row>
    <row r="508" spans="1:5" ht="18">
      <c r="A508" s="1532" t="s">
        <v>1414</v>
      </c>
      <c r="B508" s="1555" t="s">
        <v>1735</v>
      </c>
      <c r="C508" s="1537" t="s">
        <v>179</v>
      </c>
      <c r="E508" s="1538"/>
    </row>
    <row r="509" spans="1:5" ht="18.75" thickBot="1">
      <c r="A509" s="1532" t="s">
        <v>1415</v>
      </c>
      <c r="B509" s="1558" t="s">
        <v>1736</v>
      </c>
      <c r="C509" s="1537" t="s">
        <v>179</v>
      </c>
      <c r="E509" s="1538"/>
    </row>
    <row r="510" spans="1:5" ht="18">
      <c r="A510" s="1532" t="s">
        <v>1416</v>
      </c>
      <c r="B510" s="1554" t="s">
        <v>1737</v>
      </c>
      <c r="C510" s="1537" t="s">
        <v>179</v>
      </c>
      <c r="E510" s="1538"/>
    </row>
    <row r="511" spans="1:5" ht="18">
      <c r="A511" s="1532" t="s">
        <v>1417</v>
      </c>
      <c r="B511" s="1555" t="s">
        <v>1738</v>
      </c>
      <c r="C511" s="1537" t="s">
        <v>179</v>
      </c>
      <c r="E511" s="1538"/>
    </row>
    <row r="512" spans="1:5" ht="18">
      <c r="A512" s="1532" t="s">
        <v>1418</v>
      </c>
      <c r="B512" s="1556" t="s">
        <v>1739</v>
      </c>
      <c r="C512" s="1537" t="s">
        <v>179</v>
      </c>
      <c r="E512" s="1538"/>
    </row>
    <row r="513" spans="1:5" ht="18">
      <c r="A513" s="1532" t="s">
        <v>1419</v>
      </c>
      <c r="B513" s="1555" t="s">
        <v>1740</v>
      </c>
      <c r="C513" s="1537" t="s">
        <v>179</v>
      </c>
      <c r="E513" s="1538"/>
    </row>
    <row r="514" spans="1:5" ht="18">
      <c r="A514" s="1532" t="s">
        <v>1420</v>
      </c>
      <c r="B514" s="1555" t="s">
        <v>1741</v>
      </c>
      <c r="C514" s="1537" t="s">
        <v>179</v>
      </c>
      <c r="E514" s="1538"/>
    </row>
    <row r="515" spans="1:5" ht="18">
      <c r="A515" s="1532" t="s">
        <v>1421</v>
      </c>
      <c r="B515" s="1555" t="s">
        <v>1742</v>
      </c>
      <c r="C515" s="1537" t="s">
        <v>179</v>
      </c>
      <c r="E515" s="1538"/>
    </row>
    <row r="516" spans="1:5" ht="18">
      <c r="A516" s="1532" t="s">
        <v>1422</v>
      </c>
      <c r="B516" s="1555" t="s">
        <v>1743</v>
      </c>
      <c r="C516" s="1537" t="s">
        <v>179</v>
      </c>
      <c r="E516" s="1538"/>
    </row>
    <row r="517" spans="1:5" ht="18.75" thickBot="1">
      <c r="A517" s="1532" t="s">
        <v>1423</v>
      </c>
      <c r="B517" s="1558" t="s">
        <v>1744</v>
      </c>
      <c r="C517" s="1537" t="s">
        <v>179</v>
      </c>
      <c r="E517" s="1538"/>
    </row>
    <row r="518" spans="1:5" ht="18">
      <c r="A518" s="1532" t="s">
        <v>1424</v>
      </c>
      <c r="B518" s="1554" t="s">
        <v>1745</v>
      </c>
      <c r="C518" s="1537" t="s">
        <v>179</v>
      </c>
      <c r="E518" s="1538"/>
    </row>
    <row r="519" spans="1:5" ht="18">
      <c r="A519" s="1532" t="s">
        <v>1425</v>
      </c>
      <c r="B519" s="1555" t="s">
        <v>1746</v>
      </c>
      <c r="C519" s="1537" t="s">
        <v>179</v>
      </c>
      <c r="E519" s="1538"/>
    </row>
    <row r="520" spans="1:5" ht="18">
      <c r="A520" s="1532" t="s">
        <v>1426</v>
      </c>
      <c r="B520" s="1555" t="s">
        <v>1747</v>
      </c>
      <c r="C520" s="1537" t="s">
        <v>179</v>
      </c>
      <c r="E520" s="1538"/>
    </row>
    <row r="521" spans="1:5" ht="18">
      <c r="A521" s="1532" t="s">
        <v>1427</v>
      </c>
      <c r="B521" s="1555" t="s">
        <v>1748</v>
      </c>
      <c r="C521" s="1537" t="s">
        <v>179</v>
      </c>
      <c r="E521" s="1538"/>
    </row>
    <row r="522" spans="1:5" ht="18">
      <c r="A522" s="1532" t="s">
        <v>1428</v>
      </c>
      <c r="B522" s="1556" t="s">
        <v>1749</v>
      </c>
      <c r="C522" s="1537" t="s">
        <v>179</v>
      </c>
      <c r="E522" s="1538"/>
    </row>
    <row r="523" spans="1:5" ht="18">
      <c r="A523" s="1532" t="s">
        <v>1429</v>
      </c>
      <c r="B523" s="1555" t="s">
        <v>1750</v>
      </c>
      <c r="C523" s="1537" t="s">
        <v>179</v>
      </c>
      <c r="E523" s="1538"/>
    </row>
    <row r="524" spans="1:5" ht="18.75" thickBot="1">
      <c r="A524" s="1532" t="s">
        <v>1430</v>
      </c>
      <c r="B524" s="1558" t="s">
        <v>1751</v>
      </c>
      <c r="C524" s="1537" t="s">
        <v>179</v>
      </c>
      <c r="E524" s="1538"/>
    </row>
    <row r="525" spans="1:5" ht="18">
      <c r="A525" s="1532" t="s">
        <v>1431</v>
      </c>
      <c r="B525" s="1554" t="s">
        <v>1752</v>
      </c>
      <c r="C525" s="1537" t="s">
        <v>179</v>
      </c>
      <c r="E525" s="1538"/>
    </row>
    <row r="526" spans="1:5" ht="18">
      <c r="A526" s="1532" t="s">
        <v>1432</v>
      </c>
      <c r="B526" s="1555" t="s">
        <v>1753</v>
      </c>
      <c r="C526" s="1537" t="s">
        <v>179</v>
      </c>
      <c r="E526" s="1538"/>
    </row>
    <row r="527" spans="1:5" ht="18">
      <c r="A527" s="1532" t="s">
        <v>1433</v>
      </c>
      <c r="B527" s="1555" t="s">
        <v>1754</v>
      </c>
      <c r="C527" s="1537" t="s">
        <v>179</v>
      </c>
      <c r="E527" s="1538"/>
    </row>
    <row r="528" spans="1:5" ht="18">
      <c r="A528" s="1532" t="s">
        <v>1434</v>
      </c>
      <c r="B528" s="1555" t="s">
        <v>1755</v>
      </c>
      <c r="C528" s="1537" t="s">
        <v>179</v>
      </c>
      <c r="E528" s="1538"/>
    </row>
    <row r="529" spans="1:5" ht="18">
      <c r="A529" s="1532" t="s">
        <v>1435</v>
      </c>
      <c r="B529" s="1556" t="s">
        <v>1756</v>
      </c>
      <c r="C529" s="1537" t="s">
        <v>179</v>
      </c>
      <c r="E529" s="1538"/>
    </row>
    <row r="530" spans="1:5" ht="18">
      <c r="A530" s="1532" t="s">
        <v>1436</v>
      </c>
      <c r="B530" s="1555" t="s">
        <v>1757</v>
      </c>
      <c r="C530" s="1537" t="s">
        <v>179</v>
      </c>
      <c r="E530" s="1538"/>
    </row>
    <row r="531" spans="1:5" ht="18">
      <c r="A531" s="1532" t="s">
        <v>1437</v>
      </c>
      <c r="B531" s="1555" t="s">
        <v>1758</v>
      </c>
      <c r="C531" s="1537" t="s">
        <v>179</v>
      </c>
      <c r="E531" s="1538"/>
    </row>
    <row r="532" spans="1:5" ht="18">
      <c r="A532" s="1532" t="s">
        <v>1438</v>
      </c>
      <c r="B532" s="1555" t="s">
        <v>1759</v>
      </c>
      <c r="C532" s="1537" t="s">
        <v>179</v>
      </c>
      <c r="E532" s="1538"/>
    </row>
    <row r="533" spans="1:5" ht="18.75" thickBot="1">
      <c r="A533" s="1532" t="s">
        <v>1439</v>
      </c>
      <c r="B533" s="1558" t="s">
        <v>1760</v>
      </c>
      <c r="C533" s="1537" t="s">
        <v>179</v>
      </c>
      <c r="E533" s="1538"/>
    </row>
    <row r="534" spans="1:5" ht="18">
      <c r="A534" s="1532" t="s">
        <v>1440</v>
      </c>
      <c r="B534" s="1554" t="s">
        <v>1761</v>
      </c>
      <c r="C534" s="1537" t="s">
        <v>179</v>
      </c>
      <c r="E534" s="1538"/>
    </row>
    <row r="535" spans="1:5" ht="18">
      <c r="A535" s="1532" t="s">
        <v>1441</v>
      </c>
      <c r="B535" s="1555" t="s">
        <v>1762</v>
      </c>
      <c r="C535" s="1537" t="s">
        <v>179</v>
      </c>
      <c r="E535" s="1538"/>
    </row>
    <row r="536" spans="1:5" ht="18">
      <c r="A536" s="1532" t="s">
        <v>1442</v>
      </c>
      <c r="B536" s="1556" t="s">
        <v>1763</v>
      </c>
      <c r="C536" s="1537" t="s">
        <v>179</v>
      </c>
      <c r="E536" s="1538"/>
    </row>
    <row r="537" spans="1:5" ht="18">
      <c r="A537" s="1532" t="s">
        <v>1443</v>
      </c>
      <c r="B537" s="1555" t="s">
        <v>1764</v>
      </c>
      <c r="C537" s="1537" t="s">
        <v>179</v>
      </c>
      <c r="E537" s="1538"/>
    </row>
    <row r="538" spans="1:5" ht="18">
      <c r="A538" s="1532" t="s">
        <v>1444</v>
      </c>
      <c r="B538" s="1555" t="s">
        <v>1765</v>
      </c>
      <c r="C538" s="1537" t="s">
        <v>179</v>
      </c>
      <c r="E538" s="1538"/>
    </row>
    <row r="539" spans="1:5" ht="18">
      <c r="A539" s="1532" t="s">
        <v>1445</v>
      </c>
      <c r="B539" s="1555" t="s">
        <v>1766</v>
      </c>
      <c r="C539" s="1537" t="s">
        <v>179</v>
      </c>
      <c r="E539" s="1538"/>
    </row>
    <row r="540" spans="1:5" ht="18">
      <c r="A540" s="1532" t="s">
        <v>1446</v>
      </c>
      <c r="B540" s="1555" t="s">
        <v>1767</v>
      </c>
      <c r="C540" s="1537" t="s">
        <v>179</v>
      </c>
      <c r="E540" s="1538"/>
    </row>
    <row r="541" spans="1:5" ht="18.75" thickBot="1">
      <c r="A541" s="1532" t="s">
        <v>1447</v>
      </c>
      <c r="B541" s="1558" t="s">
        <v>1768</v>
      </c>
      <c r="C541" s="1537" t="s">
        <v>179</v>
      </c>
      <c r="E541" s="1538"/>
    </row>
    <row r="542" spans="1:5" ht="18">
      <c r="A542" s="1532" t="s">
        <v>1448</v>
      </c>
      <c r="B542" s="1554" t="s">
        <v>1769</v>
      </c>
      <c r="C542" s="1537" t="s">
        <v>179</v>
      </c>
      <c r="E542" s="1538"/>
    </row>
    <row r="543" spans="1:5" ht="18">
      <c r="A543" s="1532" t="s">
        <v>1449</v>
      </c>
      <c r="B543" s="1555" t="s">
        <v>1770</v>
      </c>
      <c r="C543" s="1537" t="s">
        <v>179</v>
      </c>
      <c r="E543" s="1538"/>
    </row>
    <row r="544" spans="1:5" ht="18">
      <c r="A544" s="1532" t="s">
        <v>1450</v>
      </c>
      <c r="B544" s="1555" t="s">
        <v>1771</v>
      </c>
      <c r="C544" s="1537" t="s">
        <v>179</v>
      </c>
      <c r="E544" s="1538"/>
    </row>
    <row r="545" spans="1:5" ht="18">
      <c r="A545" s="1532" t="s">
        <v>1451</v>
      </c>
      <c r="B545" s="1555" t="s">
        <v>1772</v>
      </c>
      <c r="C545" s="1537" t="s">
        <v>179</v>
      </c>
      <c r="E545" s="1538"/>
    </row>
    <row r="546" spans="1:5" ht="18">
      <c r="A546" s="1532" t="s">
        <v>1452</v>
      </c>
      <c r="B546" s="1555" t="s">
        <v>1773</v>
      </c>
      <c r="C546" s="1537" t="s">
        <v>179</v>
      </c>
      <c r="E546" s="1538"/>
    </row>
    <row r="547" spans="1:5" ht="18">
      <c r="A547" s="1532" t="s">
        <v>1453</v>
      </c>
      <c r="B547" s="1555" t="s">
        <v>1774</v>
      </c>
      <c r="C547" s="1537" t="s">
        <v>179</v>
      </c>
      <c r="E547" s="1538"/>
    </row>
    <row r="548" spans="1:5" ht="18">
      <c r="A548" s="1532" t="s">
        <v>1454</v>
      </c>
      <c r="B548" s="1555" t="s">
        <v>1775</v>
      </c>
      <c r="C548" s="1537" t="s">
        <v>179</v>
      </c>
      <c r="E548" s="1538"/>
    </row>
    <row r="549" spans="1:5" ht="18">
      <c r="A549" s="1532" t="s">
        <v>1455</v>
      </c>
      <c r="B549" s="1555" t="s">
        <v>1776</v>
      </c>
      <c r="C549" s="1537" t="s">
        <v>179</v>
      </c>
      <c r="E549" s="1538"/>
    </row>
    <row r="550" spans="1:5" ht="18">
      <c r="A550" s="1532" t="s">
        <v>1456</v>
      </c>
      <c r="B550" s="1556" t="s">
        <v>1777</v>
      </c>
      <c r="C550" s="1537" t="s">
        <v>179</v>
      </c>
      <c r="E550" s="1538"/>
    </row>
    <row r="551" spans="1:5" ht="18">
      <c r="A551" s="1532" t="s">
        <v>1457</v>
      </c>
      <c r="B551" s="1555" t="s">
        <v>1778</v>
      </c>
      <c r="C551" s="1537" t="s">
        <v>179</v>
      </c>
      <c r="E551" s="1538"/>
    </row>
    <row r="552" spans="1:5" ht="18.75" thickBot="1">
      <c r="A552" s="1532" t="s">
        <v>1458</v>
      </c>
      <c r="B552" s="1558" t="s">
        <v>1779</v>
      </c>
      <c r="C552" s="1537" t="s">
        <v>179</v>
      </c>
      <c r="E552" s="1538"/>
    </row>
    <row r="553" spans="1:5" ht="18">
      <c r="A553" s="1532" t="s">
        <v>1459</v>
      </c>
      <c r="B553" s="1554" t="s">
        <v>1780</v>
      </c>
      <c r="C553" s="1537" t="s">
        <v>179</v>
      </c>
      <c r="E553" s="1538"/>
    </row>
    <row r="554" spans="1:5" ht="18">
      <c r="A554" s="1532" t="s">
        <v>1460</v>
      </c>
      <c r="B554" s="1555" t="s">
        <v>1781</v>
      </c>
      <c r="C554" s="1537" t="s">
        <v>179</v>
      </c>
      <c r="E554" s="1538"/>
    </row>
    <row r="555" spans="1:5" ht="18">
      <c r="A555" s="1532" t="s">
        <v>1461</v>
      </c>
      <c r="B555" s="1555" t="s">
        <v>1782</v>
      </c>
      <c r="C555" s="1537" t="s">
        <v>179</v>
      </c>
      <c r="E555" s="1538"/>
    </row>
    <row r="556" spans="1:5" ht="18">
      <c r="A556" s="1532" t="s">
        <v>1462</v>
      </c>
      <c r="B556" s="1555" t="s">
        <v>1783</v>
      </c>
      <c r="C556" s="1537" t="s">
        <v>179</v>
      </c>
      <c r="E556" s="1538"/>
    </row>
    <row r="557" spans="1:5" ht="18">
      <c r="A557" s="1532" t="s">
        <v>1463</v>
      </c>
      <c r="B557" s="1555" t="s">
        <v>1784</v>
      </c>
      <c r="C557" s="1537" t="s">
        <v>179</v>
      </c>
      <c r="E557" s="1538"/>
    </row>
    <row r="558" spans="1:5" ht="18">
      <c r="A558" s="1532" t="s">
        <v>1464</v>
      </c>
      <c r="B558" s="1556" t="s">
        <v>1785</v>
      </c>
      <c r="C558" s="1537" t="s">
        <v>179</v>
      </c>
      <c r="E558" s="1538"/>
    </row>
    <row r="559" spans="1:5" ht="18">
      <c r="A559" s="1532" t="s">
        <v>1465</v>
      </c>
      <c r="B559" s="1555" t="s">
        <v>1786</v>
      </c>
      <c r="C559" s="1537" t="s">
        <v>179</v>
      </c>
      <c r="E559" s="1538"/>
    </row>
    <row r="560" spans="1:5" ht="18">
      <c r="A560" s="1532" t="s">
        <v>1466</v>
      </c>
      <c r="B560" s="1555" t="s">
        <v>1787</v>
      </c>
      <c r="C560" s="1537" t="s">
        <v>179</v>
      </c>
      <c r="E560" s="1538"/>
    </row>
    <row r="561" spans="1:5" ht="18">
      <c r="A561" s="1532" t="s">
        <v>1467</v>
      </c>
      <c r="B561" s="1555" t="s">
        <v>1788</v>
      </c>
      <c r="C561" s="1537" t="s">
        <v>179</v>
      </c>
      <c r="E561" s="1538"/>
    </row>
    <row r="562" spans="1:5" ht="18">
      <c r="A562" s="1532" t="s">
        <v>1468</v>
      </c>
      <c r="B562" s="1555" t="s">
        <v>1789</v>
      </c>
      <c r="C562" s="1537" t="s">
        <v>179</v>
      </c>
      <c r="E562" s="1538"/>
    </row>
    <row r="563" spans="1:5" ht="18">
      <c r="A563" s="1532" t="s">
        <v>1469</v>
      </c>
      <c r="B563" s="1560" t="s">
        <v>1790</v>
      </c>
      <c r="C563" s="1537" t="s">
        <v>179</v>
      </c>
      <c r="E563" s="1538"/>
    </row>
    <row r="564" spans="1:5" ht="18.75" thickBot="1">
      <c r="A564" s="1532" t="s">
        <v>1470</v>
      </c>
      <c r="B564" s="1558" t="s">
        <v>1791</v>
      </c>
      <c r="C564" s="1537" t="s">
        <v>179</v>
      </c>
      <c r="E564" s="1538"/>
    </row>
    <row r="565" spans="1:5" ht="18">
      <c r="A565" s="1532" t="s">
        <v>1471</v>
      </c>
      <c r="B565" s="1554" t="s">
        <v>1792</v>
      </c>
      <c r="C565" s="1537" t="s">
        <v>179</v>
      </c>
      <c r="E565" s="1538"/>
    </row>
    <row r="566" spans="1:5" ht="18">
      <c r="A566" s="1532" t="s">
        <v>1472</v>
      </c>
      <c r="B566" s="1555" t="s">
        <v>1793</v>
      </c>
      <c r="C566" s="1537" t="s">
        <v>179</v>
      </c>
      <c r="E566" s="1538"/>
    </row>
    <row r="567" spans="1:5" ht="18">
      <c r="A567" s="1532" t="s">
        <v>1473</v>
      </c>
      <c r="B567" s="1555" t="s">
        <v>1794</v>
      </c>
      <c r="C567" s="1537" t="s">
        <v>179</v>
      </c>
      <c r="E567" s="1538"/>
    </row>
    <row r="568" spans="1:5" ht="18">
      <c r="A568" s="1532" t="s">
        <v>1474</v>
      </c>
      <c r="B568" s="1556" t="s">
        <v>1795</v>
      </c>
      <c r="C568" s="1537" t="s">
        <v>179</v>
      </c>
      <c r="E568" s="1538"/>
    </row>
    <row r="569" spans="1:5" ht="18">
      <c r="A569" s="1532" t="s">
        <v>1475</v>
      </c>
      <c r="B569" s="1555" t="s">
        <v>1796</v>
      </c>
      <c r="C569" s="1537" t="s">
        <v>179</v>
      </c>
      <c r="E569" s="1538"/>
    </row>
    <row r="570" spans="1:5" ht="18.75" thickBot="1">
      <c r="A570" s="1532" t="s">
        <v>1476</v>
      </c>
      <c r="B570" s="1558" t="s">
        <v>1797</v>
      </c>
      <c r="C570" s="1537" t="s">
        <v>179</v>
      </c>
      <c r="E570" s="1538"/>
    </row>
    <row r="571" spans="1:5" ht="18">
      <c r="A571" s="1532" t="s">
        <v>1477</v>
      </c>
      <c r="B571" s="1561" t="s">
        <v>1798</v>
      </c>
      <c r="C571" s="1537" t="s">
        <v>179</v>
      </c>
      <c r="E571" s="1538"/>
    </row>
    <row r="572" spans="1:5" ht="18">
      <c r="A572" s="1532" t="s">
        <v>1478</v>
      </c>
      <c r="B572" s="1555" t="s">
        <v>1799</v>
      </c>
      <c r="C572" s="1537" t="s">
        <v>179</v>
      </c>
      <c r="E572" s="1538"/>
    </row>
    <row r="573" spans="1:5" ht="18">
      <c r="A573" s="1532" t="s">
        <v>1479</v>
      </c>
      <c r="B573" s="1555" t="s">
        <v>1800</v>
      </c>
      <c r="C573" s="1537" t="s">
        <v>179</v>
      </c>
      <c r="E573" s="1538"/>
    </row>
    <row r="574" spans="1:5" ht="18">
      <c r="A574" s="1532" t="s">
        <v>1480</v>
      </c>
      <c r="B574" s="1555" t="s">
        <v>1801</v>
      </c>
      <c r="C574" s="1537" t="s">
        <v>179</v>
      </c>
      <c r="E574" s="1538"/>
    </row>
    <row r="575" spans="1:5" ht="18">
      <c r="A575" s="1532" t="s">
        <v>1481</v>
      </c>
      <c r="B575" s="1555" t="s">
        <v>1802</v>
      </c>
      <c r="C575" s="1537" t="s">
        <v>179</v>
      </c>
      <c r="E575" s="1538"/>
    </row>
    <row r="576" spans="1:5" ht="18">
      <c r="A576" s="1532" t="s">
        <v>1482</v>
      </c>
      <c r="B576" s="1555" t="s">
        <v>1803</v>
      </c>
      <c r="C576" s="1537" t="s">
        <v>179</v>
      </c>
      <c r="E576" s="1538"/>
    </row>
    <row r="577" spans="1:5" ht="18">
      <c r="A577" s="1532" t="s">
        <v>1483</v>
      </c>
      <c r="B577" s="1555" t="s">
        <v>1804</v>
      </c>
      <c r="C577" s="1537" t="s">
        <v>179</v>
      </c>
      <c r="E577" s="1538"/>
    </row>
    <row r="578" spans="1:5" ht="18">
      <c r="A578" s="1532" t="s">
        <v>1484</v>
      </c>
      <c r="B578" s="1556" t="s">
        <v>1805</v>
      </c>
      <c r="C578" s="1537" t="s">
        <v>179</v>
      </c>
      <c r="E578" s="1538"/>
    </row>
    <row r="579" spans="1:5" ht="18">
      <c r="A579" s="1532" t="s">
        <v>1485</v>
      </c>
      <c r="B579" s="1555" t="s">
        <v>1806</v>
      </c>
      <c r="C579" s="1537" t="s">
        <v>179</v>
      </c>
      <c r="E579" s="1538"/>
    </row>
    <row r="580" spans="1:5" ht="18">
      <c r="A580" s="1532" t="s">
        <v>1486</v>
      </c>
      <c r="B580" s="1555" t="s">
        <v>1807</v>
      </c>
      <c r="C580" s="1537" t="s">
        <v>179</v>
      </c>
      <c r="E580" s="1538"/>
    </row>
    <row r="581" spans="1:5" ht="18.75" thickBot="1">
      <c r="A581" s="1532" t="s">
        <v>1487</v>
      </c>
      <c r="B581" s="1558" t="s">
        <v>1808</v>
      </c>
      <c r="C581" s="1537" t="s">
        <v>179</v>
      </c>
      <c r="E581" s="1538"/>
    </row>
    <row r="582" spans="1:5" ht="18">
      <c r="A582" s="1532" t="s">
        <v>1488</v>
      </c>
      <c r="B582" s="1561" t="s">
        <v>1809</v>
      </c>
      <c r="C582" s="1537" t="s">
        <v>179</v>
      </c>
      <c r="E582" s="1538"/>
    </row>
    <row r="583" spans="1:5" ht="18">
      <c r="A583" s="1532" t="s">
        <v>1489</v>
      </c>
      <c r="B583" s="1555" t="s">
        <v>1810</v>
      </c>
      <c r="C583" s="1537" t="s">
        <v>179</v>
      </c>
      <c r="E583" s="1538"/>
    </row>
    <row r="584" spans="1:5" ht="18">
      <c r="A584" s="1532" t="s">
        <v>1490</v>
      </c>
      <c r="B584" s="1555" t="s">
        <v>1811</v>
      </c>
      <c r="C584" s="1537" t="s">
        <v>179</v>
      </c>
      <c r="E584" s="1538"/>
    </row>
    <row r="585" spans="1:5" ht="18">
      <c r="A585" s="1532" t="s">
        <v>1491</v>
      </c>
      <c r="B585" s="1555" t="s">
        <v>1812</v>
      </c>
      <c r="C585" s="1537" t="s">
        <v>179</v>
      </c>
      <c r="E585" s="1538"/>
    </row>
    <row r="586" spans="1:5" ht="18">
      <c r="A586" s="1532" t="s">
        <v>1492</v>
      </c>
      <c r="B586" s="1555" t="s">
        <v>1813</v>
      </c>
      <c r="C586" s="1537" t="s">
        <v>179</v>
      </c>
      <c r="E586" s="1538"/>
    </row>
    <row r="587" spans="1:5" ht="18">
      <c r="A587" s="1532" t="s">
        <v>1493</v>
      </c>
      <c r="B587" s="1555" t="s">
        <v>1814</v>
      </c>
      <c r="C587" s="1537" t="s">
        <v>179</v>
      </c>
      <c r="E587" s="1538"/>
    </row>
    <row r="588" spans="1:5" ht="18">
      <c r="A588" s="1532" t="s">
        <v>1494</v>
      </c>
      <c r="B588" s="1555" t="s">
        <v>1815</v>
      </c>
      <c r="C588" s="1537" t="s">
        <v>179</v>
      </c>
      <c r="E588" s="1538"/>
    </row>
    <row r="589" spans="1:5" ht="18">
      <c r="A589" s="1532" t="s">
        <v>1495</v>
      </c>
      <c r="B589" s="1555" t="s">
        <v>1816</v>
      </c>
      <c r="C589" s="1537" t="s">
        <v>179</v>
      </c>
      <c r="E589" s="1538"/>
    </row>
    <row r="590" spans="1:5" ht="18">
      <c r="A590" s="1532" t="s">
        <v>1496</v>
      </c>
      <c r="B590" s="1556" t="s">
        <v>1817</v>
      </c>
      <c r="C590" s="1537" t="s">
        <v>179</v>
      </c>
      <c r="E590" s="1538"/>
    </row>
    <row r="591" spans="1:5" ht="18">
      <c r="A591" s="1532" t="s">
        <v>1497</v>
      </c>
      <c r="B591" s="1555" t="s">
        <v>1818</v>
      </c>
      <c r="C591" s="1537" t="s">
        <v>179</v>
      </c>
      <c r="E591" s="1538"/>
    </row>
    <row r="592" spans="1:5" ht="18">
      <c r="A592" s="1532" t="s">
        <v>1498</v>
      </c>
      <c r="B592" s="1555" t="s">
        <v>1819</v>
      </c>
      <c r="C592" s="1537" t="s">
        <v>179</v>
      </c>
      <c r="E592" s="1538"/>
    </row>
    <row r="593" spans="1:5" ht="18">
      <c r="A593" s="1532" t="s">
        <v>1499</v>
      </c>
      <c r="B593" s="1555" t="s">
        <v>1820</v>
      </c>
      <c r="C593" s="1537" t="s">
        <v>179</v>
      </c>
      <c r="E593" s="1538"/>
    </row>
    <row r="594" spans="1:5" ht="18">
      <c r="A594" s="1532" t="s">
        <v>1500</v>
      </c>
      <c r="B594" s="1555" t="s">
        <v>1821</v>
      </c>
      <c r="C594" s="1537" t="s">
        <v>179</v>
      </c>
      <c r="E594" s="1538"/>
    </row>
    <row r="595" spans="1:5" ht="18">
      <c r="A595" s="1532" t="s">
        <v>1501</v>
      </c>
      <c r="B595" s="1555" t="s">
        <v>1822</v>
      </c>
      <c r="C595" s="1537" t="s">
        <v>179</v>
      </c>
      <c r="E595" s="1538"/>
    </row>
    <row r="596" spans="1:5" ht="18">
      <c r="A596" s="1532" t="s">
        <v>1502</v>
      </c>
      <c r="B596" s="1555" t="s">
        <v>1823</v>
      </c>
      <c r="C596" s="1537" t="s">
        <v>179</v>
      </c>
      <c r="E596" s="1538"/>
    </row>
    <row r="597" spans="1:5" ht="18">
      <c r="A597" s="1532" t="s">
        <v>1503</v>
      </c>
      <c r="B597" s="1555" t="s">
        <v>1824</v>
      </c>
      <c r="C597" s="1537" t="s">
        <v>179</v>
      </c>
      <c r="E597" s="1538"/>
    </row>
    <row r="598" spans="1:5" ht="18">
      <c r="A598" s="1532" t="s">
        <v>1504</v>
      </c>
      <c r="B598" s="1555" t="s">
        <v>1825</v>
      </c>
      <c r="C598" s="1537" t="s">
        <v>179</v>
      </c>
      <c r="E598" s="1538"/>
    </row>
    <row r="599" spans="1:5" ht="18.75" thickBot="1">
      <c r="A599" s="1532" t="s">
        <v>1505</v>
      </c>
      <c r="B599" s="1562" t="s">
        <v>1826</v>
      </c>
      <c r="C599" s="1537" t="s">
        <v>179</v>
      </c>
      <c r="E599" s="1538"/>
    </row>
    <row r="600" spans="1:5" ht="18.75">
      <c r="A600" s="1532" t="s">
        <v>1506</v>
      </c>
      <c r="B600" s="1554" t="s">
        <v>1827</v>
      </c>
      <c r="C600" s="1537" t="s">
        <v>179</v>
      </c>
      <c r="E600" s="1538"/>
    </row>
    <row r="601" spans="1:5" ht="18.75">
      <c r="A601" s="1532" t="s">
        <v>1507</v>
      </c>
      <c r="B601" s="1555" t="s">
        <v>1828</v>
      </c>
      <c r="C601" s="1537" t="s">
        <v>179</v>
      </c>
      <c r="E601" s="1538"/>
    </row>
    <row r="602" spans="1:5" ht="18.75">
      <c r="A602" s="1532" t="s">
        <v>1508</v>
      </c>
      <c r="B602" s="1555" t="s">
        <v>1829</v>
      </c>
      <c r="C602" s="1537" t="s">
        <v>179</v>
      </c>
      <c r="E602" s="1538"/>
    </row>
    <row r="603" spans="1:5" ht="18.75">
      <c r="A603" s="1532" t="s">
        <v>1509</v>
      </c>
      <c r="B603" s="1555" t="s">
        <v>1830</v>
      </c>
      <c r="C603" s="1537" t="s">
        <v>179</v>
      </c>
      <c r="E603" s="1538"/>
    </row>
    <row r="604" spans="1:5" ht="19.5">
      <c r="A604" s="1532" t="s">
        <v>1510</v>
      </c>
      <c r="B604" s="1556" t="s">
        <v>1831</v>
      </c>
      <c r="C604" s="1537" t="s">
        <v>179</v>
      </c>
      <c r="E604" s="1538"/>
    </row>
    <row r="605" spans="1:5" ht="18.75">
      <c r="A605" s="1532" t="s">
        <v>1511</v>
      </c>
      <c r="B605" s="1555" t="s">
        <v>1832</v>
      </c>
      <c r="C605" s="1537" t="s">
        <v>179</v>
      </c>
      <c r="E605" s="1538"/>
    </row>
    <row r="606" spans="1:5" ht="19.5" thickBot="1">
      <c r="A606" s="1532" t="s">
        <v>1512</v>
      </c>
      <c r="B606" s="1558" t="s">
        <v>1833</v>
      </c>
      <c r="C606" s="1537" t="s">
        <v>179</v>
      </c>
      <c r="E606" s="1538"/>
    </row>
    <row r="607" spans="1:5" ht="18.75">
      <c r="A607" s="1532" t="s">
        <v>1513</v>
      </c>
      <c r="B607" s="1554" t="s">
        <v>1834</v>
      </c>
      <c r="C607" s="1537" t="s">
        <v>179</v>
      </c>
      <c r="E607" s="1538"/>
    </row>
    <row r="608" spans="1:5" ht="18.75">
      <c r="A608" s="1532" t="s">
        <v>1514</v>
      </c>
      <c r="B608" s="1555" t="s">
        <v>1693</v>
      </c>
      <c r="C608" s="1537" t="s">
        <v>179</v>
      </c>
      <c r="E608" s="1538"/>
    </row>
    <row r="609" spans="1:5" ht="18.75">
      <c r="A609" s="1532" t="s">
        <v>1515</v>
      </c>
      <c r="B609" s="1555" t="s">
        <v>1835</v>
      </c>
      <c r="C609" s="1537" t="s">
        <v>179</v>
      </c>
      <c r="E609" s="1538"/>
    </row>
    <row r="610" spans="1:5" ht="18.75">
      <c r="A610" s="1532" t="s">
        <v>1516</v>
      </c>
      <c r="B610" s="1555" t="s">
        <v>1836</v>
      </c>
      <c r="C610" s="1537" t="s">
        <v>179</v>
      </c>
      <c r="E610" s="1538"/>
    </row>
    <row r="611" spans="1:5" ht="18.75">
      <c r="A611" s="1532" t="s">
        <v>1517</v>
      </c>
      <c r="B611" s="1555" t="s">
        <v>1837</v>
      </c>
      <c r="C611" s="1537" t="s">
        <v>179</v>
      </c>
      <c r="E611" s="1538"/>
    </row>
    <row r="612" spans="1:5" ht="19.5">
      <c r="A612" s="1532" t="s">
        <v>1518</v>
      </c>
      <c r="B612" s="1556" t="s">
        <v>1838</v>
      </c>
      <c r="C612" s="1537" t="s">
        <v>179</v>
      </c>
      <c r="E612" s="1538"/>
    </row>
    <row r="613" spans="1:5" ht="18.75">
      <c r="A613" s="1532" t="s">
        <v>1519</v>
      </c>
      <c r="B613" s="1555" t="s">
        <v>1839</v>
      </c>
      <c r="C613" s="1537" t="s">
        <v>179</v>
      </c>
      <c r="E613" s="1538"/>
    </row>
    <row r="614" spans="1:5" ht="19.5" thickBot="1">
      <c r="A614" s="1532" t="s">
        <v>1520</v>
      </c>
      <c r="B614" s="1558" t="s">
        <v>1840</v>
      </c>
      <c r="C614" s="1537" t="s">
        <v>179</v>
      </c>
      <c r="E614" s="1538"/>
    </row>
    <row r="615" spans="1:5" ht="18.75">
      <c r="A615" s="1532" t="s">
        <v>1521</v>
      </c>
      <c r="B615" s="1554" t="s">
        <v>1841</v>
      </c>
      <c r="C615" s="1537" t="s">
        <v>179</v>
      </c>
      <c r="E615" s="1538"/>
    </row>
    <row r="616" spans="1:5" ht="18.75">
      <c r="A616" s="1532" t="s">
        <v>1522</v>
      </c>
      <c r="B616" s="1555" t="s">
        <v>1842</v>
      </c>
      <c r="C616" s="1537" t="s">
        <v>179</v>
      </c>
      <c r="E616" s="1538"/>
    </row>
    <row r="617" spans="1:5" ht="18.75">
      <c r="A617" s="1532" t="s">
        <v>1523</v>
      </c>
      <c r="B617" s="1555" t="s">
        <v>1843</v>
      </c>
      <c r="C617" s="1537" t="s">
        <v>179</v>
      </c>
      <c r="E617" s="1538"/>
    </row>
    <row r="618" spans="1:5" ht="18.75">
      <c r="A618" s="1532" t="s">
        <v>1524</v>
      </c>
      <c r="B618" s="1555" t="s">
        <v>1844</v>
      </c>
      <c r="C618" s="1537" t="s">
        <v>179</v>
      </c>
      <c r="E618" s="1538"/>
    </row>
    <row r="619" spans="1:5" ht="19.5">
      <c r="A619" s="1532" t="s">
        <v>1525</v>
      </c>
      <c r="B619" s="1556" t="s">
        <v>1845</v>
      </c>
      <c r="C619" s="1537" t="s">
        <v>179</v>
      </c>
      <c r="E619" s="1538"/>
    </row>
    <row r="620" spans="1:5" ht="18.75">
      <c r="A620" s="1532" t="s">
        <v>1526</v>
      </c>
      <c r="B620" s="1555" t="s">
        <v>1846</v>
      </c>
      <c r="C620" s="1537" t="s">
        <v>179</v>
      </c>
      <c r="E620" s="1538"/>
    </row>
    <row r="621" spans="1:5" ht="19.5" thickBot="1">
      <c r="A621" s="1532" t="s">
        <v>1527</v>
      </c>
      <c r="B621" s="1558" t="s">
        <v>1847</v>
      </c>
      <c r="C621" s="1537" t="s">
        <v>179</v>
      </c>
      <c r="E621" s="1538"/>
    </row>
    <row r="622" spans="1:5" ht="18.75">
      <c r="A622" s="1532" t="s">
        <v>1528</v>
      </c>
      <c r="B622" s="1554" t="s">
        <v>1848</v>
      </c>
      <c r="C622" s="1537" t="s">
        <v>179</v>
      </c>
      <c r="E622" s="1538"/>
    </row>
    <row r="623" spans="1:5" ht="18.75">
      <c r="A623" s="1532" t="s">
        <v>1529</v>
      </c>
      <c r="B623" s="1555" t="s">
        <v>1849</v>
      </c>
      <c r="C623" s="1537" t="s">
        <v>179</v>
      </c>
      <c r="E623" s="1538"/>
    </row>
    <row r="624" spans="1:5" ht="19.5">
      <c r="A624" s="1532" t="s">
        <v>1530</v>
      </c>
      <c r="B624" s="1556" t="s">
        <v>1850</v>
      </c>
      <c r="C624" s="1537" t="s">
        <v>179</v>
      </c>
      <c r="E624" s="1538"/>
    </row>
    <row r="625" spans="1:5" ht="19.5" thickBot="1">
      <c r="A625" s="1532" t="s">
        <v>1531</v>
      </c>
      <c r="B625" s="1558" t="s">
        <v>1851</v>
      </c>
      <c r="C625" s="1537" t="s">
        <v>179</v>
      </c>
      <c r="E625" s="1538"/>
    </row>
    <row r="626" spans="1:5" ht="18.75">
      <c r="A626" s="1532" t="s">
        <v>1532</v>
      </c>
      <c r="B626" s="1554" t="s">
        <v>1852</v>
      </c>
      <c r="C626" s="1537" t="s">
        <v>179</v>
      </c>
      <c r="E626" s="1538"/>
    </row>
    <row r="627" spans="1:5" ht="18.75">
      <c r="A627" s="1532" t="s">
        <v>1533</v>
      </c>
      <c r="B627" s="1555" t="s">
        <v>1853</v>
      </c>
      <c r="C627" s="1537" t="s">
        <v>179</v>
      </c>
      <c r="E627" s="1538"/>
    </row>
    <row r="628" spans="1:5" ht="18.75">
      <c r="A628" s="1532" t="s">
        <v>1534</v>
      </c>
      <c r="B628" s="1555" t="s">
        <v>1854</v>
      </c>
      <c r="C628" s="1537" t="s">
        <v>179</v>
      </c>
      <c r="E628" s="1538"/>
    </row>
    <row r="629" spans="1:5" ht="18.75">
      <c r="A629" s="1532" t="s">
        <v>1535</v>
      </c>
      <c r="B629" s="1555" t="s">
        <v>1855</v>
      </c>
      <c r="C629" s="1537" t="s">
        <v>179</v>
      </c>
      <c r="E629" s="1538"/>
    </row>
    <row r="630" spans="1:5" ht="18.75">
      <c r="A630" s="1532" t="s">
        <v>1536</v>
      </c>
      <c r="B630" s="1555" t="s">
        <v>1856</v>
      </c>
      <c r="C630" s="1537" t="s">
        <v>179</v>
      </c>
      <c r="E630" s="1538"/>
    </row>
    <row r="631" spans="1:5" ht="18.75">
      <c r="A631" s="1532" t="s">
        <v>1537</v>
      </c>
      <c r="B631" s="1555" t="s">
        <v>1857</v>
      </c>
      <c r="C631" s="1537" t="s">
        <v>179</v>
      </c>
      <c r="E631" s="1538"/>
    </row>
    <row r="632" spans="1:5" ht="18.75">
      <c r="A632" s="1532" t="s">
        <v>1538</v>
      </c>
      <c r="B632" s="1555" t="s">
        <v>1858</v>
      </c>
      <c r="C632" s="1537" t="s">
        <v>179</v>
      </c>
      <c r="E632" s="1538"/>
    </row>
    <row r="633" spans="1:5" ht="18.75">
      <c r="A633" s="1532" t="s">
        <v>1539</v>
      </c>
      <c r="B633" s="1555" t="s">
        <v>1859</v>
      </c>
      <c r="C633" s="1537" t="s">
        <v>179</v>
      </c>
      <c r="E633" s="1538"/>
    </row>
    <row r="634" spans="1:5" ht="19.5">
      <c r="A634" s="1532" t="s">
        <v>1540</v>
      </c>
      <c r="B634" s="1556" t="s">
        <v>1860</v>
      </c>
      <c r="C634" s="1537" t="s">
        <v>179</v>
      </c>
      <c r="E634" s="1538"/>
    </row>
    <row r="635" spans="1:5" ht="19.5" thickBot="1">
      <c r="A635" s="1532" t="s">
        <v>1541</v>
      </c>
      <c r="B635" s="1558" t="s">
        <v>1861</v>
      </c>
      <c r="C635" s="1537" t="s">
        <v>179</v>
      </c>
      <c r="E635" s="1538"/>
    </row>
    <row r="636" spans="1:5" ht="18.75">
      <c r="A636" s="1532" t="s">
        <v>1542</v>
      </c>
      <c r="B636" s="1554" t="s">
        <v>311</v>
      </c>
      <c r="C636" s="1537" t="s">
        <v>179</v>
      </c>
      <c r="E636" s="1538"/>
    </row>
    <row r="637" spans="1:5" ht="18.75">
      <c r="A637" s="1532" t="s">
        <v>1543</v>
      </c>
      <c r="B637" s="1555" t="s">
        <v>312</v>
      </c>
      <c r="C637" s="1537" t="s">
        <v>179</v>
      </c>
      <c r="E637" s="1538"/>
    </row>
    <row r="638" spans="1:5" ht="18.75">
      <c r="A638" s="1532" t="s">
        <v>1544</v>
      </c>
      <c r="B638" s="1555" t="s">
        <v>313</v>
      </c>
      <c r="C638" s="1537" t="s">
        <v>179</v>
      </c>
      <c r="E638" s="1538"/>
    </row>
    <row r="639" spans="1:5" ht="18.75">
      <c r="A639" s="1532" t="s">
        <v>1545</v>
      </c>
      <c r="B639" s="1555" t="s">
        <v>314</v>
      </c>
      <c r="C639" s="1537" t="s">
        <v>179</v>
      </c>
      <c r="E639" s="1538"/>
    </row>
    <row r="640" spans="1:5" ht="18.75">
      <c r="A640" s="1532" t="s">
        <v>1546</v>
      </c>
      <c r="B640" s="1555" t="s">
        <v>315</v>
      </c>
      <c r="C640" s="1537" t="s">
        <v>179</v>
      </c>
      <c r="E640" s="1538"/>
    </row>
    <row r="641" spans="1:5" ht="18.75">
      <c r="A641" s="1532" t="s">
        <v>1547</v>
      </c>
      <c r="B641" s="1555" t="s">
        <v>316</v>
      </c>
      <c r="C641" s="1537" t="s">
        <v>179</v>
      </c>
      <c r="E641" s="1538"/>
    </row>
    <row r="642" spans="1:5" ht="18.75">
      <c r="A642" s="1532" t="s">
        <v>1548</v>
      </c>
      <c r="B642" s="1555" t="s">
        <v>317</v>
      </c>
      <c r="C642" s="1537" t="s">
        <v>179</v>
      </c>
      <c r="E642" s="1538"/>
    </row>
    <row r="643" spans="1:5" ht="18.75">
      <c r="A643" s="1532" t="s">
        <v>1549</v>
      </c>
      <c r="B643" s="1555" t="s">
        <v>318</v>
      </c>
      <c r="C643" s="1537" t="s">
        <v>179</v>
      </c>
      <c r="E643" s="1538"/>
    </row>
    <row r="644" spans="1:5" ht="18.75">
      <c r="A644" s="1532" t="s">
        <v>1550</v>
      </c>
      <c r="B644" s="1555" t="s">
        <v>736</v>
      </c>
      <c r="C644" s="1537" t="s">
        <v>179</v>
      </c>
      <c r="E644" s="1538"/>
    </row>
    <row r="645" spans="1:5" ht="18.75">
      <c r="A645" s="1532" t="s">
        <v>1551</v>
      </c>
      <c r="B645" s="1555" t="s">
        <v>737</v>
      </c>
      <c r="C645" s="1537" t="s">
        <v>179</v>
      </c>
      <c r="E645" s="1538"/>
    </row>
    <row r="646" spans="1:5" ht="18.75">
      <c r="A646" s="1532" t="s">
        <v>1552</v>
      </c>
      <c r="B646" s="1555" t="s">
        <v>738</v>
      </c>
      <c r="C646" s="1537" t="s">
        <v>179</v>
      </c>
      <c r="E646" s="1538"/>
    </row>
    <row r="647" spans="1:5" ht="18.75">
      <c r="A647" s="1532" t="s">
        <v>1553</v>
      </c>
      <c r="B647" s="1555" t="s">
        <v>739</v>
      </c>
      <c r="C647" s="1537" t="s">
        <v>179</v>
      </c>
      <c r="E647" s="1538"/>
    </row>
    <row r="648" spans="1:5" ht="18.75">
      <c r="A648" s="1532" t="s">
        <v>1554</v>
      </c>
      <c r="B648" s="1555" t="s">
        <v>740</v>
      </c>
      <c r="C648" s="1537" t="s">
        <v>179</v>
      </c>
      <c r="E648" s="1538"/>
    </row>
    <row r="649" spans="1:5" ht="18.75">
      <c r="A649" s="1532" t="s">
        <v>1555</v>
      </c>
      <c r="B649" s="1555" t="s">
        <v>741</v>
      </c>
      <c r="C649" s="1537" t="s">
        <v>179</v>
      </c>
      <c r="E649" s="1538"/>
    </row>
    <row r="650" spans="1:5" ht="18.75">
      <c r="A650" s="1532" t="s">
        <v>1556</v>
      </c>
      <c r="B650" s="1555" t="s">
        <v>742</v>
      </c>
      <c r="C650" s="1537" t="s">
        <v>179</v>
      </c>
      <c r="E650" s="1538"/>
    </row>
    <row r="651" spans="1:5" ht="18.75">
      <c r="A651" s="1532" t="s">
        <v>1557</v>
      </c>
      <c r="B651" s="1555" t="s">
        <v>743</v>
      </c>
      <c r="C651" s="1537" t="s">
        <v>179</v>
      </c>
      <c r="E651" s="1538"/>
    </row>
    <row r="652" spans="1:5" ht="18.75">
      <c r="A652" s="1532" t="s">
        <v>1558</v>
      </c>
      <c r="B652" s="1555" t="s">
        <v>744</v>
      </c>
      <c r="C652" s="1537" t="s">
        <v>179</v>
      </c>
      <c r="E652" s="1538"/>
    </row>
    <row r="653" spans="1:5" ht="18.75">
      <c r="A653" s="1532" t="s">
        <v>1559</v>
      </c>
      <c r="B653" s="1555" t="s">
        <v>745</v>
      </c>
      <c r="C653" s="1537" t="s">
        <v>179</v>
      </c>
      <c r="E653" s="1538"/>
    </row>
    <row r="654" spans="1:5" ht="18.75">
      <c r="A654" s="1532" t="s">
        <v>1560</v>
      </c>
      <c r="B654" s="1555" t="s">
        <v>746</v>
      </c>
      <c r="C654" s="1537" t="s">
        <v>179</v>
      </c>
      <c r="E654" s="1538"/>
    </row>
    <row r="655" spans="1:5" ht="18.75">
      <c r="A655" s="1532" t="s">
        <v>1561</v>
      </c>
      <c r="B655" s="1555" t="s">
        <v>747</v>
      </c>
      <c r="C655" s="1537" t="s">
        <v>179</v>
      </c>
      <c r="E655" s="1538"/>
    </row>
    <row r="656" spans="1:5" ht="18.75">
      <c r="A656" s="1532" t="s">
        <v>1562</v>
      </c>
      <c r="B656" s="1555" t="s">
        <v>748</v>
      </c>
      <c r="C656" s="1537" t="s">
        <v>179</v>
      </c>
      <c r="E656" s="1538"/>
    </row>
    <row r="657" spans="1:5" ht="18.75">
      <c r="A657" s="1532" t="s">
        <v>1563</v>
      </c>
      <c r="B657" s="1555" t="s">
        <v>749</v>
      </c>
      <c r="C657" s="1537" t="s">
        <v>179</v>
      </c>
      <c r="E657" s="1538"/>
    </row>
    <row r="658" spans="1:5" ht="18.75">
      <c r="A658" s="1532" t="s">
        <v>1564</v>
      </c>
      <c r="B658" s="1555" t="s">
        <v>750</v>
      </c>
      <c r="C658" s="1537" t="s">
        <v>179</v>
      </c>
      <c r="E658" s="1538"/>
    </row>
    <row r="659" spans="1:5" ht="18.75">
      <c r="A659" s="1532" t="s">
        <v>1565</v>
      </c>
      <c r="B659" s="1555" t="s">
        <v>751</v>
      </c>
      <c r="C659" s="1537" t="s">
        <v>179</v>
      </c>
      <c r="E659" s="1538"/>
    </row>
    <row r="660" spans="1:5" ht="20.25" thickBot="1">
      <c r="A660" s="1532" t="s">
        <v>1566</v>
      </c>
      <c r="B660" s="1563" t="s">
        <v>752</v>
      </c>
      <c r="C660" s="1537" t="s">
        <v>179</v>
      </c>
      <c r="E660" s="1538"/>
    </row>
    <row r="661" spans="1:5" ht="18.75">
      <c r="A661" s="1532" t="s">
        <v>1567</v>
      </c>
      <c r="B661" s="1554" t="s">
        <v>1862</v>
      </c>
      <c r="C661" s="1537" t="s">
        <v>179</v>
      </c>
      <c r="E661" s="1538"/>
    </row>
    <row r="662" spans="1:5" ht="18.75">
      <c r="A662" s="1532" t="s">
        <v>1568</v>
      </c>
      <c r="B662" s="1555" t="s">
        <v>1863</v>
      </c>
      <c r="C662" s="1537" t="s">
        <v>179</v>
      </c>
      <c r="E662" s="1538"/>
    </row>
    <row r="663" spans="1:5" ht="18.75">
      <c r="A663" s="1532" t="s">
        <v>1569</v>
      </c>
      <c r="B663" s="1555" t="s">
        <v>1864</v>
      </c>
      <c r="C663" s="1537" t="s">
        <v>179</v>
      </c>
      <c r="E663" s="1538"/>
    </row>
    <row r="664" spans="1:5" ht="18.75">
      <c r="A664" s="1532" t="s">
        <v>1570</v>
      </c>
      <c r="B664" s="1555" t="s">
        <v>1865</v>
      </c>
      <c r="C664" s="1537" t="s">
        <v>179</v>
      </c>
      <c r="E664" s="1538"/>
    </row>
    <row r="665" spans="1:5" ht="18.75">
      <c r="A665" s="1532" t="s">
        <v>1571</v>
      </c>
      <c r="B665" s="1555" t="s">
        <v>1866</v>
      </c>
      <c r="C665" s="1537" t="s">
        <v>179</v>
      </c>
      <c r="E665" s="1538"/>
    </row>
    <row r="666" spans="1:5" ht="18.75">
      <c r="A666" s="1532" t="s">
        <v>1572</v>
      </c>
      <c r="B666" s="1555" t="s">
        <v>1867</v>
      </c>
      <c r="C666" s="1537" t="s">
        <v>179</v>
      </c>
      <c r="E666" s="1538"/>
    </row>
    <row r="667" spans="1:5" ht="18.75">
      <c r="A667" s="1532" t="s">
        <v>1573</v>
      </c>
      <c r="B667" s="1555" t="s">
        <v>1868</v>
      </c>
      <c r="C667" s="1537" t="s">
        <v>179</v>
      </c>
      <c r="E667" s="1538"/>
    </row>
    <row r="668" spans="1:5" ht="18.75">
      <c r="A668" s="1532" t="s">
        <v>1574</v>
      </c>
      <c r="B668" s="1555" t="s">
        <v>1869</v>
      </c>
      <c r="C668" s="1537" t="s">
        <v>179</v>
      </c>
      <c r="E668" s="1538"/>
    </row>
    <row r="669" spans="1:5" ht="18.75">
      <c r="A669" s="1532" t="s">
        <v>1575</v>
      </c>
      <c r="B669" s="1555" t="s">
        <v>1870</v>
      </c>
      <c r="C669" s="1537" t="s">
        <v>179</v>
      </c>
      <c r="E669" s="1538"/>
    </row>
    <row r="670" spans="1:5" ht="18.75">
      <c r="A670" s="1532" t="s">
        <v>1576</v>
      </c>
      <c r="B670" s="1555" t="s">
        <v>1871</v>
      </c>
      <c r="C670" s="1537" t="s">
        <v>179</v>
      </c>
      <c r="E670" s="1538"/>
    </row>
    <row r="671" spans="1:5" ht="18.75">
      <c r="A671" s="1532" t="s">
        <v>1577</v>
      </c>
      <c r="B671" s="1555" t="s">
        <v>1872</v>
      </c>
      <c r="C671" s="1537" t="s">
        <v>179</v>
      </c>
      <c r="E671" s="1538"/>
    </row>
    <row r="672" spans="1:5" ht="18.75">
      <c r="A672" s="1532" t="s">
        <v>1578</v>
      </c>
      <c r="B672" s="1555" t="s">
        <v>1873</v>
      </c>
      <c r="C672" s="1537" t="s">
        <v>179</v>
      </c>
      <c r="E672" s="1538"/>
    </row>
    <row r="673" spans="1:5" ht="18.75">
      <c r="A673" s="1532" t="s">
        <v>1579</v>
      </c>
      <c r="B673" s="1555" t="s">
        <v>1874</v>
      </c>
      <c r="C673" s="1537" t="s">
        <v>179</v>
      </c>
      <c r="E673" s="1538"/>
    </row>
    <row r="674" spans="1:5" ht="18.75">
      <c r="A674" s="1532" t="s">
        <v>1580</v>
      </c>
      <c r="B674" s="1555" t="s">
        <v>1875</v>
      </c>
      <c r="C674" s="1537" t="s">
        <v>179</v>
      </c>
      <c r="E674" s="1538"/>
    </row>
    <row r="675" spans="1:5" ht="18.75">
      <c r="A675" s="1532" t="s">
        <v>1581</v>
      </c>
      <c r="B675" s="1555" t="s">
        <v>1876</v>
      </c>
      <c r="C675" s="1537" t="s">
        <v>179</v>
      </c>
      <c r="E675" s="1538"/>
    </row>
    <row r="676" spans="1:5" ht="18.75">
      <c r="A676" s="1532" t="s">
        <v>1582</v>
      </c>
      <c r="B676" s="1555" t="s">
        <v>1877</v>
      </c>
      <c r="C676" s="1537" t="s">
        <v>179</v>
      </c>
      <c r="E676" s="1538"/>
    </row>
    <row r="677" spans="1:5" ht="18.75">
      <c r="A677" s="1532" t="s">
        <v>1583</v>
      </c>
      <c r="B677" s="1555" t="s">
        <v>1878</v>
      </c>
      <c r="C677" s="1537" t="s">
        <v>179</v>
      </c>
      <c r="E677" s="1538"/>
    </row>
    <row r="678" spans="1:5" ht="18.75">
      <c r="A678" s="1532" t="s">
        <v>1584</v>
      </c>
      <c r="B678" s="1555" t="s">
        <v>1879</v>
      </c>
      <c r="C678" s="1537" t="s">
        <v>179</v>
      </c>
      <c r="E678" s="1538"/>
    </row>
    <row r="679" spans="1:5" ht="18.75">
      <c r="A679" s="1532" t="s">
        <v>1585</v>
      </c>
      <c r="B679" s="1555" t="s">
        <v>1880</v>
      </c>
      <c r="C679" s="1537" t="s">
        <v>179</v>
      </c>
      <c r="E679" s="1538"/>
    </row>
    <row r="680" spans="1:5" ht="18.75">
      <c r="A680" s="1532" t="s">
        <v>1586</v>
      </c>
      <c r="B680" s="1555" t="s">
        <v>1881</v>
      </c>
      <c r="C680" s="1537" t="s">
        <v>179</v>
      </c>
      <c r="E680" s="1538"/>
    </row>
    <row r="681" spans="1:5" ht="18.75">
      <c r="A681" s="1532" t="s">
        <v>1587</v>
      </c>
      <c r="B681" s="1555" t="s">
        <v>1882</v>
      </c>
      <c r="C681" s="1537" t="s">
        <v>179</v>
      </c>
      <c r="E681" s="1538"/>
    </row>
    <row r="682" spans="1:5" ht="19.5" thickBot="1">
      <c r="A682" s="1532" t="s">
        <v>1588</v>
      </c>
      <c r="B682" s="1558" t="s">
        <v>1883</v>
      </c>
      <c r="C682" s="1537" t="s">
        <v>179</v>
      </c>
      <c r="E682" s="1538"/>
    </row>
    <row r="683" spans="1:5" ht="18.75">
      <c r="A683" s="1532" t="s">
        <v>1589</v>
      </c>
      <c r="B683" s="1554" t="s">
        <v>1884</v>
      </c>
      <c r="C683" s="1537" t="s">
        <v>179</v>
      </c>
      <c r="E683" s="1538"/>
    </row>
    <row r="684" spans="1:5" ht="18.75">
      <c r="A684" s="1532" t="s">
        <v>1590</v>
      </c>
      <c r="B684" s="1555" t="s">
        <v>1885</v>
      </c>
      <c r="C684" s="1537" t="s">
        <v>179</v>
      </c>
      <c r="E684" s="1538"/>
    </row>
    <row r="685" spans="1:5" ht="18.75">
      <c r="A685" s="1532" t="s">
        <v>1591</v>
      </c>
      <c r="B685" s="1555" t="s">
        <v>1886</v>
      </c>
      <c r="C685" s="1537" t="s">
        <v>179</v>
      </c>
      <c r="E685" s="1538"/>
    </row>
    <row r="686" spans="1:5" ht="18.75">
      <c r="A686" s="1532" t="s">
        <v>1592</v>
      </c>
      <c r="B686" s="1555" t="s">
        <v>1887</v>
      </c>
      <c r="C686" s="1537" t="s">
        <v>179</v>
      </c>
      <c r="E686" s="1538"/>
    </row>
    <row r="687" spans="1:5" ht="18.75">
      <c r="A687" s="1532" t="s">
        <v>1593</v>
      </c>
      <c r="B687" s="1555" t="s">
        <v>1888</v>
      </c>
      <c r="C687" s="1537" t="s">
        <v>179</v>
      </c>
      <c r="E687" s="1538"/>
    </row>
    <row r="688" spans="1:3" ht="18.75">
      <c r="A688" s="1532" t="s">
        <v>1594</v>
      </c>
      <c r="B688" s="1555" t="s">
        <v>1889</v>
      </c>
      <c r="C688" s="1537" t="s">
        <v>179</v>
      </c>
    </row>
    <row r="689" spans="1:3" ht="18.75">
      <c r="A689" s="1532" t="s">
        <v>1595</v>
      </c>
      <c r="B689" s="1555" t="s">
        <v>1890</v>
      </c>
      <c r="C689" s="1537" t="s">
        <v>179</v>
      </c>
    </row>
    <row r="690" spans="1:3" ht="18.75">
      <c r="A690" s="1532" t="s">
        <v>1596</v>
      </c>
      <c r="B690" s="1555" t="s">
        <v>1891</v>
      </c>
      <c r="C690" s="1537" t="s">
        <v>179</v>
      </c>
    </row>
    <row r="691" spans="1:3" ht="18.75">
      <c r="A691" s="1532" t="s">
        <v>1597</v>
      </c>
      <c r="B691" s="1555" t="s">
        <v>1892</v>
      </c>
      <c r="C691" s="1537" t="s">
        <v>179</v>
      </c>
    </row>
    <row r="692" spans="1:3" ht="19.5">
      <c r="A692" s="1532" t="s">
        <v>1598</v>
      </c>
      <c r="B692" s="1556" t="s">
        <v>1893</v>
      </c>
      <c r="C692" s="1537" t="s">
        <v>179</v>
      </c>
    </row>
    <row r="693" spans="1:3" ht="19.5" thickBot="1">
      <c r="A693" s="1532" t="s">
        <v>1599</v>
      </c>
      <c r="B693" s="1558" t="s">
        <v>1894</v>
      </c>
      <c r="C693" s="1537" t="s">
        <v>179</v>
      </c>
    </row>
    <row r="694" spans="1:3" ht="18.75">
      <c r="A694" s="1532" t="s">
        <v>1600</v>
      </c>
      <c r="B694" s="1554" t="s">
        <v>1895</v>
      </c>
      <c r="C694" s="1537" t="s">
        <v>179</v>
      </c>
    </row>
    <row r="695" spans="1:3" ht="18.75">
      <c r="A695" s="1532" t="s">
        <v>1601</v>
      </c>
      <c r="B695" s="1555" t="s">
        <v>1896</v>
      </c>
      <c r="C695" s="1537" t="s">
        <v>179</v>
      </c>
    </row>
    <row r="696" spans="1:3" ht="18.75">
      <c r="A696" s="1532" t="s">
        <v>1602</v>
      </c>
      <c r="B696" s="1555" t="s">
        <v>1897</v>
      </c>
      <c r="C696" s="1537" t="s">
        <v>179</v>
      </c>
    </row>
    <row r="697" spans="1:3" ht="18.75">
      <c r="A697" s="1532" t="s">
        <v>1603</v>
      </c>
      <c r="B697" s="1555" t="s">
        <v>1898</v>
      </c>
      <c r="C697" s="1537" t="s">
        <v>179</v>
      </c>
    </row>
    <row r="698" spans="1:3" ht="20.25" thickBot="1">
      <c r="A698" s="1532" t="s">
        <v>1604</v>
      </c>
      <c r="B698" s="1563" t="s">
        <v>1899</v>
      </c>
      <c r="C698" s="1537" t="s">
        <v>179</v>
      </c>
    </row>
    <row r="699" spans="1:3" ht="18.75">
      <c r="A699" s="1532" t="s">
        <v>1605</v>
      </c>
      <c r="B699" s="1554" t="s">
        <v>1900</v>
      </c>
      <c r="C699" s="1537" t="s">
        <v>179</v>
      </c>
    </row>
    <row r="700" spans="1:3" ht="18.75">
      <c r="A700" s="1532" t="s">
        <v>1606</v>
      </c>
      <c r="B700" s="1555" t="s">
        <v>1901</v>
      </c>
      <c r="C700" s="1537" t="s">
        <v>179</v>
      </c>
    </row>
    <row r="701" spans="1:3" ht="18.75">
      <c r="A701" s="1532" t="s">
        <v>1607</v>
      </c>
      <c r="B701" s="1555" t="s">
        <v>1902</v>
      </c>
      <c r="C701" s="1537" t="s">
        <v>179</v>
      </c>
    </row>
    <row r="702" spans="1:3" ht="18.75">
      <c r="A702" s="1532" t="s">
        <v>1608</v>
      </c>
      <c r="B702" s="1555" t="s">
        <v>1903</v>
      </c>
      <c r="C702" s="1537" t="s">
        <v>179</v>
      </c>
    </row>
    <row r="703" spans="1:3" ht="18.75">
      <c r="A703" s="1532" t="s">
        <v>1609</v>
      </c>
      <c r="B703" s="1555" t="s">
        <v>1904</v>
      </c>
      <c r="C703" s="1537" t="s">
        <v>179</v>
      </c>
    </row>
    <row r="704" spans="1:3" ht="18.75">
      <c r="A704" s="1532" t="s">
        <v>1610</v>
      </c>
      <c r="B704" s="1555" t="s">
        <v>1905</v>
      </c>
      <c r="C704" s="1537" t="s">
        <v>179</v>
      </c>
    </row>
    <row r="705" spans="1:3" ht="18.75">
      <c r="A705" s="1532" t="s">
        <v>1611</v>
      </c>
      <c r="B705" s="1555" t="s">
        <v>1906</v>
      </c>
      <c r="C705" s="1537" t="s">
        <v>179</v>
      </c>
    </row>
    <row r="706" spans="1:3" ht="18.75">
      <c r="A706" s="1532" t="s">
        <v>1612</v>
      </c>
      <c r="B706" s="1555" t="s">
        <v>1907</v>
      </c>
      <c r="C706" s="1537" t="s">
        <v>179</v>
      </c>
    </row>
    <row r="707" spans="1:3" ht="18.75">
      <c r="A707" s="1532" t="s">
        <v>1613</v>
      </c>
      <c r="B707" s="1555" t="s">
        <v>1908</v>
      </c>
      <c r="C707" s="1537" t="s">
        <v>179</v>
      </c>
    </row>
    <row r="708" spans="1:3" ht="18.75">
      <c r="A708" s="1532" t="s">
        <v>1614</v>
      </c>
      <c r="B708" s="1555" t="s">
        <v>1909</v>
      </c>
      <c r="C708" s="1537" t="s">
        <v>179</v>
      </c>
    </row>
    <row r="709" spans="1:3" ht="20.25" thickBot="1">
      <c r="A709" s="1532" t="s">
        <v>1615</v>
      </c>
      <c r="B709" s="1563" t="s">
        <v>1910</v>
      </c>
      <c r="C709" s="1537" t="s">
        <v>179</v>
      </c>
    </row>
    <row r="710" spans="1:3" ht="18.75">
      <c r="A710" s="1532" t="s">
        <v>1616</v>
      </c>
      <c r="B710" s="1554" t="s">
        <v>1911</v>
      </c>
      <c r="C710" s="1537" t="s">
        <v>179</v>
      </c>
    </row>
    <row r="711" spans="1:3" ht="18.75">
      <c r="A711" s="1532" t="s">
        <v>1617</v>
      </c>
      <c r="B711" s="1555" t="s">
        <v>1912</v>
      </c>
      <c r="C711" s="1537" t="s">
        <v>179</v>
      </c>
    </row>
    <row r="712" spans="1:3" ht="18.75">
      <c r="A712" s="1532" t="s">
        <v>1618</v>
      </c>
      <c r="B712" s="1555" t="s">
        <v>1913</v>
      </c>
      <c r="C712" s="1537" t="s">
        <v>179</v>
      </c>
    </row>
    <row r="713" spans="1:3" ht="18.75">
      <c r="A713" s="1532" t="s">
        <v>1619</v>
      </c>
      <c r="B713" s="1555" t="s">
        <v>1914</v>
      </c>
      <c r="C713" s="1537" t="s">
        <v>179</v>
      </c>
    </row>
    <row r="714" spans="1:3" ht="18.75">
      <c r="A714" s="1532" t="s">
        <v>1620</v>
      </c>
      <c r="B714" s="1555" t="s">
        <v>1915</v>
      </c>
      <c r="C714" s="1537" t="s">
        <v>179</v>
      </c>
    </row>
    <row r="715" spans="1:3" ht="18.75">
      <c r="A715" s="1532" t="s">
        <v>1621</v>
      </c>
      <c r="B715" s="1555" t="s">
        <v>1916</v>
      </c>
      <c r="C715" s="1537" t="s">
        <v>179</v>
      </c>
    </row>
    <row r="716" spans="1:3" ht="18.75">
      <c r="A716" s="1532" t="s">
        <v>1622</v>
      </c>
      <c r="B716" s="1555" t="s">
        <v>1917</v>
      </c>
      <c r="C716" s="1537" t="s">
        <v>179</v>
      </c>
    </row>
    <row r="717" spans="1:3" ht="18.75">
      <c r="A717" s="1532" t="s">
        <v>1623</v>
      </c>
      <c r="B717" s="1555" t="s">
        <v>1918</v>
      </c>
      <c r="C717" s="1537" t="s">
        <v>179</v>
      </c>
    </row>
    <row r="718" spans="1:3" ht="18.75">
      <c r="A718" s="1532" t="s">
        <v>1624</v>
      </c>
      <c r="B718" s="1555" t="s">
        <v>1919</v>
      </c>
      <c r="C718" s="1537" t="s">
        <v>179</v>
      </c>
    </row>
    <row r="719" spans="1:3" ht="20.25" thickBot="1">
      <c r="A719" s="1532" t="s">
        <v>1625</v>
      </c>
      <c r="B719" s="1563" t="s">
        <v>1920</v>
      </c>
      <c r="C719" s="1537" t="s">
        <v>179</v>
      </c>
    </row>
    <row r="720" spans="1:3" ht="18.75">
      <c r="A720" s="1532" t="s">
        <v>1626</v>
      </c>
      <c r="B720" s="1554" t="s">
        <v>1921</v>
      </c>
      <c r="C720" s="1537" t="s">
        <v>179</v>
      </c>
    </row>
    <row r="721" spans="1:3" ht="18.75">
      <c r="A721" s="1532" t="s">
        <v>1627</v>
      </c>
      <c r="B721" s="1555" t="s">
        <v>1922</v>
      </c>
      <c r="C721" s="1537" t="s">
        <v>179</v>
      </c>
    </row>
    <row r="722" spans="1:3" ht="18.75">
      <c r="A722" s="1532" t="s">
        <v>1628</v>
      </c>
      <c r="B722" s="1555" t="s">
        <v>1923</v>
      </c>
      <c r="C722" s="1537" t="s">
        <v>179</v>
      </c>
    </row>
    <row r="723" spans="1:3" ht="18.75">
      <c r="A723" s="1532" t="s">
        <v>1629</v>
      </c>
      <c r="B723" s="1555" t="s">
        <v>1924</v>
      </c>
      <c r="C723" s="1537" t="s">
        <v>179</v>
      </c>
    </row>
    <row r="724" spans="1:3" ht="20.25" thickBot="1">
      <c r="A724" s="1532" t="s">
        <v>1630</v>
      </c>
      <c r="B724" s="1563" t="s">
        <v>1925</v>
      </c>
      <c r="C724" s="1537" t="s">
        <v>179</v>
      </c>
    </row>
    <row r="725" spans="1:3" ht="19.5">
      <c r="A725" s="1564"/>
      <c r="B725" s="1565"/>
      <c r="C725" s="1537"/>
    </row>
    <row r="726" spans="1:3" ht="14.25">
      <c r="A726" s="1566" t="s">
        <v>780</v>
      </c>
      <c r="B726" s="1567" t="s">
        <v>779</v>
      </c>
      <c r="C726" s="1568" t="s">
        <v>780</v>
      </c>
    </row>
    <row r="727" spans="1:3" ht="14.25">
      <c r="A727" s="1569"/>
      <c r="B727" s="1570">
        <v>44957</v>
      </c>
      <c r="C727" s="1569" t="s">
        <v>1631</v>
      </c>
    </row>
    <row r="728" spans="1:3" ht="14.25">
      <c r="A728" s="1569"/>
      <c r="B728" s="1570">
        <v>44985</v>
      </c>
      <c r="C728" s="1569" t="s">
        <v>1632</v>
      </c>
    </row>
    <row r="729" spans="1:3" ht="14.25">
      <c r="A729" s="1569"/>
      <c r="B729" s="1570">
        <v>45016</v>
      </c>
      <c r="C729" s="1569" t="s">
        <v>1633</v>
      </c>
    </row>
    <row r="730" spans="1:3" ht="14.25">
      <c r="A730" s="1569"/>
      <c r="B730" s="1570">
        <v>45046</v>
      </c>
      <c r="C730" s="1569" t="s">
        <v>1634</v>
      </c>
    </row>
    <row r="731" spans="1:3" ht="14.25">
      <c r="A731" s="1569"/>
      <c r="B731" s="1570">
        <v>45077</v>
      </c>
      <c r="C731" s="1569" t="s">
        <v>1635</v>
      </c>
    </row>
    <row r="732" spans="1:3" ht="14.25">
      <c r="A732" s="1569"/>
      <c r="B732" s="1570">
        <v>45107</v>
      </c>
      <c r="C732" s="1569" t="s">
        <v>1636</v>
      </c>
    </row>
    <row r="733" spans="1:3" ht="14.25">
      <c r="A733" s="1569"/>
      <c r="B733" s="1570">
        <v>45138</v>
      </c>
      <c r="C733" s="1569" t="s">
        <v>1637</v>
      </c>
    </row>
    <row r="734" spans="1:3" ht="14.25">
      <c r="A734" s="1569"/>
      <c r="B734" s="1570">
        <v>45169</v>
      </c>
      <c r="C734" s="1569" t="s">
        <v>1638</v>
      </c>
    </row>
    <row r="735" spans="1:3" ht="14.25">
      <c r="A735" s="1569"/>
      <c r="B735" s="1570">
        <v>45199</v>
      </c>
      <c r="C735" s="1569" t="s">
        <v>1639</v>
      </c>
    </row>
    <row r="736" spans="1:3" ht="14.25">
      <c r="A736" s="1569"/>
      <c r="B736" s="1570">
        <v>45230</v>
      </c>
      <c r="C736" s="1569" t="s">
        <v>1640</v>
      </c>
    </row>
    <row r="737" spans="1:3" ht="14.25">
      <c r="A737" s="1569"/>
      <c r="B737" s="1570">
        <v>45260</v>
      </c>
      <c r="C737" s="1569" t="s">
        <v>1641</v>
      </c>
    </row>
    <row r="738" spans="1:3" ht="14.25">
      <c r="A738" s="1569"/>
      <c r="B738" s="1570">
        <v>45291</v>
      </c>
      <c r="C738" s="1569" t="s">
        <v>1642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AF5" sqref="AF5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694</v>
      </c>
      <c r="B1" s="61">
        <v>137</v>
      </c>
      <c r="I1" s="61"/>
    </row>
    <row r="2" spans="1:9" ht="12.75">
      <c r="A2" s="61" t="s">
        <v>695</v>
      </c>
      <c r="B2" s="61" t="s">
        <v>1990</v>
      </c>
      <c r="I2" s="61"/>
    </row>
    <row r="3" spans="1:9" ht="12.75">
      <c r="A3" s="61" t="s">
        <v>696</v>
      </c>
      <c r="B3" s="61" t="s">
        <v>2084</v>
      </c>
      <c r="I3" s="61"/>
    </row>
    <row r="4" spans="1:9" ht="15.75">
      <c r="A4" s="61" t="s">
        <v>697</v>
      </c>
      <c r="B4" s="61" t="s">
        <v>1992</v>
      </c>
      <c r="C4" s="66"/>
      <c r="I4" s="61"/>
    </row>
    <row r="5" spans="1:3" ht="31.5" customHeight="1">
      <c r="A5" s="61" t="s">
        <v>698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1237</v>
      </c>
      <c r="I8" s="61"/>
    </row>
    <row r="9" ht="12.75">
      <c r="I9" s="61"/>
    </row>
    <row r="10" ht="12.75">
      <c r="I10" s="61"/>
    </row>
    <row r="11" spans="1:21" ht="18">
      <c r="A11" s="61" t="s">
        <v>777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8"/>
      <c r="I14" s="1781">
        <f>$B$7</f>
        <v>0</v>
      </c>
      <c r="J14" s="1782"/>
      <c r="K14" s="1782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458</v>
      </c>
      <c r="M15" s="406" t="s">
        <v>821</v>
      </c>
      <c r="N15" s="237"/>
      <c r="O15" s="1351" t="s">
        <v>1238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3">
        <f>$B$9</f>
        <v>0</v>
      </c>
      <c r="J16" s="1774"/>
      <c r="K16" s="1775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1">
        <f>$B$12</f>
        <v>0</v>
      </c>
      <c r="J19" s="1842"/>
      <c r="K19" s="1843"/>
      <c r="L19" s="410" t="s">
        <v>876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877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459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699</v>
      </c>
      <c r="L23" s="1817" t="str">
        <f>CONCATENATE("Уточнен план ",$C$3)</f>
        <v>Уточнен план </v>
      </c>
      <c r="M23" s="1818"/>
      <c r="N23" s="1818"/>
      <c r="O23" s="1819"/>
      <c r="P23" s="1826" t="str">
        <f>CONCATENATE("Отчет ",$C$3)</f>
        <v>Отчет </v>
      </c>
      <c r="Q23" s="1827"/>
      <c r="R23" s="1827"/>
      <c r="S23" s="1828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460</v>
      </c>
      <c r="K24" s="252" t="s">
        <v>700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6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729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583" t="e">
        <f>VLOOKUP(K26,OP_LIST2,2,FALSE)</f>
        <v>#N/A</v>
      </c>
      <c r="K26" s="1446"/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54" t="s">
        <v>2010</v>
      </c>
      <c r="J27" s="1447">
        <f>VLOOKUP(K28,EBK_DEIN2,2,FALSE)</f>
        <v>0</v>
      </c>
      <c r="K27" s="1446" t="s">
        <v>778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2">
        <f>+J27</f>
        <v>0</v>
      </c>
      <c r="K28" s="1441" t="s">
        <v>370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701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06" t="s">
        <v>730</v>
      </c>
      <c r="K30" s="1807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731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732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02" t="s">
        <v>733</v>
      </c>
      <c r="K33" s="1803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734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735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586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587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588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04" t="s">
        <v>189</v>
      </c>
      <c r="K39" s="1805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190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895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857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191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192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859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193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00" t="s">
        <v>194</v>
      </c>
      <c r="K47" s="1801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02" t="s">
        <v>195</v>
      </c>
      <c r="K48" s="1803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196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197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198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199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200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201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202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203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204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205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860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206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787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207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896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299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208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96" t="s">
        <v>266</v>
      </c>
      <c r="K66" s="1797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897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898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899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96" t="s">
        <v>708</v>
      </c>
      <c r="K70" s="1797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209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210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211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212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213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96" t="s">
        <v>214</v>
      </c>
      <c r="K76" s="1797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300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215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96" t="s">
        <v>216</v>
      </c>
      <c r="K79" s="1797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8" t="s">
        <v>217</v>
      </c>
      <c r="K80" s="1799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8" t="s">
        <v>218</v>
      </c>
      <c r="K81" s="1799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8" t="s">
        <v>1647</v>
      </c>
      <c r="K82" s="1799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96" t="s">
        <v>219</v>
      </c>
      <c r="K83" s="1797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1939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220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221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222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223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1958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224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225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1989</v>
      </c>
      <c r="K92" s="146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226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702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227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1644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2003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96" t="s">
        <v>228</v>
      </c>
      <c r="K98" s="1797"/>
      <c r="L98" s="310">
        <f t="shared" si="18"/>
        <v>0</v>
      </c>
      <c r="M98" s="1459">
        <v>0</v>
      </c>
      <c r="N98" s="1460">
        <v>0</v>
      </c>
      <c r="O98" s="1461">
        <v>0</v>
      </c>
      <c r="P98" s="1459">
        <v>0</v>
      </c>
      <c r="Q98" s="1460">
        <v>0</v>
      </c>
      <c r="R98" s="146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96" t="s">
        <v>229</v>
      </c>
      <c r="K99" s="1797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96" t="s">
        <v>230</v>
      </c>
      <c r="K100" s="1797"/>
      <c r="L100" s="310">
        <f t="shared" si="18"/>
        <v>0</v>
      </c>
      <c r="M100" s="1460">
        <v>0</v>
      </c>
      <c r="N100" s="1460">
        <v>0</v>
      </c>
      <c r="O100" s="1461">
        <v>0</v>
      </c>
      <c r="P100" s="1652">
        <v>0</v>
      </c>
      <c r="Q100" s="1460">
        <v>0</v>
      </c>
      <c r="R100" s="146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96" t="s">
        <v>231</v>
      </c>
      <c r="K101" s="1797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232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233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234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235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236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237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96" t="s">
        <v>1648</v>
      </c>
      <c r="K108" s="1797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238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239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240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96" t="s">
        <v>1645</v>
      </c>
      <c r="K112" s="1797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96" t="s">
        <v>1646</v>
      </c>
      <c r="K113" s="1797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8" t="s">
        <v>241</v>
      </c>
      <c r="K114" s="1799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96" t="s">
        <v>267</v>
      </c>
      <c r="K115" s="1797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268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269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4" t="s">
        <v>242</v>
      </c>
      <c r="K118" s="1795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4" t="s">
        <v>243</v>
      </c>
      <c r="K119" s="1795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244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245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609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610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611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612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613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4" t="s">
        <v>614</v>
      </c>
      <c r="K127" s="1795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301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615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4" t="s">
        <v>672</v>
      </c>
      <c r="K130" s="1795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96" t="s">
        <v>673</v>
      </c>
      <c r="K131" s="1797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674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675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676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677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89" t="s">
        <v>900</v>
      </c>
      <c r="K136" s="1790"/>
      <c r="L136" s="310">
        <f>SUM(L137:L139)</f>
        <v>0</v>
      </c>
      <c r="M136" s="1459">
        <v>0</v>
      </c>
      <c r="N136" s="1459">
        <v>0</v>
      </c>
      <c r="O136" s="1459">
        <v>0</v>
      </c>
      <c r="P136" s="1459">
        <v>0</v>
      </c>
      <c r="Q136" s="1459">
        <v>0</v>
      </c>
      <c r="R136" s="145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678</v>
      </c>
      <c r="L137" s="281">
        <f>M137+N137+O137</f>
        <v>0</v>
      </c>
      <c r="M137" s="1460">
        <v>0</v>
      </c>
      <c r="N137" s="1460">
        <v>0</v>
      </c>
      <c r="O137" s="1461">
        <v>0</v>
      </c>
      <c r="P137" s="1652">
        <v>0</v>
      </c>
      <c r="Q137" s="1460">
        <v>0</v>
      </c>
      <c r="R137" s="146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679</v>
      </c>
      <c r="L138" s="314">
        <f>M138+N138+O138</f>
        <v>0</v>
      </c>
      <c r="M138" s="1460">
        <v>0</v>
      </c>
      <c r="N138" s="1460">
        <v>0</v>
      </c>
      <c r="O138" s="1461">
        <v>0</v>
      </c>
      <c r="P138" s="1652">
        <v>0</v>
      </c>
      <c r="Q138" s="1460">
        <v>0</v>
      </c>
      <c r="R138" s="146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680</v>
      </c>
      <c r="L139" s="377">
        <f>M139+N139+O139</f>
        <v>0</v>
      </c>
      <c r="M139" s="1460">
        <v>0</v>
      </c>
      <c r="N139" s="1460">
        <v>0</v>
      </c>
      <c r="O139" s="1461">
        <v>0</v>
      </c>
      <c r="P139" s="1652">
        <v>0</v>
      </c>
      <c r="Q139" s="1460">
        <v>0</v>
      </c>
      <c r="R139" s="146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791" t="s">
        <v>681</v>
      </c>
      <c r="K140" s="1792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1" t="s">
        <v>681</v>
      </c>
      <c r="K141" s="1792"/>
      <c r="L141" s="382">
        <f>M141+N141+O141</f>
        <v>0</v>
      </c>
      <c r="M141" s="1418"/>
      <c r="N141" s="1419"/>
      <c r="O141" s="1420"/>
      <c r="P141" s="1449">
        <v>0</v>
      </c>
      <c r="Q141" s="1450">
        <v>0</v>
      </c>
      <c r="R141" s="145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2"/>
      <c r="J145" s="393" t="s">
        <v>727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Мариан Георгиев</cp:lastModifiedBy>
  <cp:lastPrinted>2019-01-10T13:58:54Z</cp:lastPrinted>
  <dcterms:created xsi:type="dcterms:W3CDTF">1997-12-10T11:54:07Z</dcterms:created>
  <dcterms:modified xsi:type="dcterms:W3CDTF">2023-01-24T07:36:12Z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