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<sst xmlns="http://schemas.openxmlformats.org/spreadsheetml/2006/main" count="3151" uniqueCount="2085">
  <si>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</si>
  <si>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</si>
  <si>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</si>
  <si>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</si>
  <si>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</si>
  <si>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</si>
  <si>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</si>
  <si>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</si>
  <si>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</si>
  <si>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</si>
  <si>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</si>
  <si>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</si>
  <si>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</si>
  <si>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</si>
  <si>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</si>
  <si>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</si>
  <si>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</si>
  <si>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</si>
  <si>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</si>
  <si>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</si>
  <si>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</si>
  <si>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</si>
  <si>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</si>
  <si>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</si>
  <si>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</si>
  <si>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</si>
  <si>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</si>
  <si>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</si>
  <si>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</si>
  <si>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</si>
  <si>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</si>
  <si>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</si>
  <si>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</si>
  <si>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</si>
  <si>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</si>
  <si>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</si>
  <si>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</si>
  <si>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</si>
  <si>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</si>
  <si>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</si>
  <si>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</si>
  <si>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</si>
  <si>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</si>
  <si>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</si>
  <si>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</si>
  <si>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</si>
  <si>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</si>
  <si>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</si>
  <si>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</si>
  <si>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</si>
  <si>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</si>
  <si>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</si>
  <si>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</si>
  <si>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</si>
  <si>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</si>
  <si>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</si>
  <si>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</si>
  <si>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</si>
  <si>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</si>
  <si>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</si>
  <si>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</si>
  <si>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</si>
  <si>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</si>
  <si>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</si>
  <si>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</si>
  <si>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</si>
  <si>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</si>
  <si>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</si>
  <si>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</si>
  <si>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</si>
  <si>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</si>
  <si>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</si>
  <si>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</si>
  <si>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</si>
  <si>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</si>
  <si>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</si>
  <si>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</si>
  <si>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</si>
  <si>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</si>
  <si>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</si>
  <si>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</si>
  <si>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</si>
  <si>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</si>
  <si>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</si>
  <si>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</si>
  <si>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</si>
  <si>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</si>
  <si>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</si>
  <si>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</si>
  <si>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</si>
  <si>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</si>
  <si>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</si>
  <si>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</si>
  <si>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</si>
  <si>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</si>
  <si>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</si>
  <si>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</si>
  <si>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</si>
  <si>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</si>
  <si>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</si>
  <si>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</si>
  <si>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</si>
  <si>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</si>
  <si>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</si>
  <si>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</si>
  <si>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</si>
  <si>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</si>
  <si>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</si>
  <si>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</si>
  <si>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</si>
  <si>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</si>
  <si>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</si>
  <si>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</si>
  <si>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</si>
  <si>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</si>
  <si>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</si>
  <si>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</si>
  <si>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</si>
  <si>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</si>
  <si>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</si>
  <si>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</si>
  <si>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</si>
  <si>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</si>
  <si>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</si>
  <si>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</si>
  <si>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</si>
  <si>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</si>
  <si>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</si>
  <si>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</si>
  <si>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</si>
  <si>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</si>
  <si>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</si>
  <si>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</si>
  <si>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</si>
  <si>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</si>
  <si>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</si>
  <si>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</si>
  <si>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</si>
  <si>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</si>
  <si>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</si>
  <si>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</si>
  <si>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</si>
  <si>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</si>
  <si>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</si>
  <si>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</si>
  <si>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</si>
  <si>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</si>
  <si>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</si>
  <si>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</si>
  <si>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</si>
  <si>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</si>
  <si>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</si>
  <si>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</si>
  <si>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</si>
  <si>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</si>
  <si>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</si>
  <si>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</si>
  <si>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</si>
  <si>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</si>
  <si>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</si>
  <si>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</si>
  <si>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</si>
  <si>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</si>
  <si>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</si>
  <si>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</si>
  <si>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</si>
  <si>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</si>
  <si>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</si>
  <si>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</si>
  <si>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</si>
  <si>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</si>
  <si>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</si>
  <si>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</si>
  <si>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</si>
  <si>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</si>
  <si>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</si>
  <si>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</si>
  <si>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</si>
  <si>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</si>
  <si>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</si>
  <si>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</si>
  <si>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</si>
  <si>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</si>
  <si>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</si>
  <si>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</si>
  <si>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</si>
  <si>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</si>
  <si>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</si>
  <si>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</si>
  <si>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</si>
  <si>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</si>
  <si>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</si>
  <si>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</si>
  <si>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</si>
  <si>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</si>
  <si>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</si>
  <si>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</si>
  <si>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</si>
  <si>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</si>
  <si>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</si>
  <si>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</si>
  <si>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</si>
  <si>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</si>
  <si>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</si>
  <si>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</si>
  <si>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</si>
  <si>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</si>
  <si>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</si>
  <si>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</si>
  <si>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</si>
  <si>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</si>
  <si>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</si>
  <si>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</si>
  <si>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</si>
  <si>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</si>
  <si>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</si>
  <si>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</si>
  <si>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</si>
  <si>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</si>
  <si>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</si>
  <si>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</si>
  <si>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</si>
  <si>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</si>
  <si>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</si>
  <si>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</si>
  <si>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</si>
  <si>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</si>
  <si>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</si>
  <si>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</si>
  <si>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</si>
  <si>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</si>
  <si>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</si>
  <si>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</si>
  <si>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</si>
  <si>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</si>
  <si>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</si>
  <si>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</si>
  <si>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</si>
  <si>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</si>
  <si>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</si>
  <si>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</si>
  <si>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</si>
  <si>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</si>
  <si>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</si>
  <si>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</si>
  <si>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</si>
  <si>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</si>
  <si>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</si>
  <si>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</si>
  <si>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</si>
  <si>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</si>
  <si>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</si>
  <si>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</si>
  <si>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</si>
  <si>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</si>
  <si>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</si>
  <si>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</si>
  <si>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</si>
  <si>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</si>
  <si>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</si>
  <si>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</si>
  <si>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</si>
  <si>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</si>
  <si>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</si>
  <si>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</si>
  <si>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</si>
  <si>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</si>
  <si>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</si>
  <si>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</si>
  <si>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</si>
  <si>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</si>
  <si>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</si>
  <si>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</si>
  <si>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</si>
  <si>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</si>
  <si>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</si>
  <si>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</si>
  <si>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</si>
  <si>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</si>
  <si>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</si>
  <si>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</si>
  <si>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</si>
  <si>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</si>
  <si>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</si>
  <si>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</si>
  <si>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</si>
  <si>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</si>
  <si>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</si>
  <si>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</si>
  <si>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</si>
  <si>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</si>
  <si>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</si>
  <si>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</si>
  <si>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</si>
  <si>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</si>
  <si>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</si>
  <si>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</si>
  <si>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</si>
  <si>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</si>
  <si>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</si>
  <si>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</si>
  <si>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</si>
  <si>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</si>
  <si>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</si>
  <si>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</si>
  <si>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</si>
  <si>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</si>
  <si>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</si>
  <si>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</si>
  <si>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</si>
  <si>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</si>
  <si>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</si>
  <si>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</si>
  <si>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</si>
  <si>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</si>
  <si>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</si>
  <si>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</si>
  <si>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</si>
  <si>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</si>
  <si>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</si>
  <si>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</si>
  <si>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</si>
  <si>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</si>
  <si>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</si>
  <si>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</si>
  <si>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</si>
  <si>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</si>
  <si>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</si>
  <si>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</si>
  <si>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</si>
  <si>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</si>
  <si>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</si>
  <si>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</si>
  <si>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</si>
  <si>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</si>
  <si>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</si>
  <si>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</si>
  <si>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</si>
  <si>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</si>
  <si>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</si>
  <si>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</si>
  <si>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</si>
  <si>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</si>
  <si>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</si>
  <si>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</si>
  <si>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</si>
  <si>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</si>
  <si>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</si>
  <si>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</si>
  <si>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</si>
  <si>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</si>
  <si>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</si>
  <si>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</si>
  <si>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</si>
  <si>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</si>
  <si>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</si>
  <si>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</si>
  <si>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</si>
  <si>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</si>
  <si>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</si>
  <si>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</si>
  <si>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</si>
  <si>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</si>
  <si>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</si>
  <si>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</si>
  <si>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</si>
  <si>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</si>
  <si>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</si>
  <si>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</si>
  <si>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</si>
  <si>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</si>
  <si>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</si>
  <si>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</si>
  <si>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</si>
  <si>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</si>
  <si>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</si>
  <si>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</si>
  <si>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</si>
  <si>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</si>
  <si>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</si>
  <si>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</si>
  <si>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</si>
  <si>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</si>
  <si>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</si>
  <si>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</si>
  <si>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</si>
  <si>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</si>
  <si>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</si>
  <si>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</si>
  <si>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</si>
  <si>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</si>
  <si>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</si>
  <si>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</si>
  <si>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</si>
  <si>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</si>
  <si>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</si>
  <si>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</si>
  <si>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</si>
  <si>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</si>
  <si>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</si>
  <si>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</si>
  <si>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</si>
  <si>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</si>
  <si>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</si>
  <si>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</si>
  <si>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</si>
  <si>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</si>
  <si>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</si>
  <si>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</si>
  <si>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</si>
  <si>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</si>
  <si>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</si>
  <si>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</si>
  <si>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</si>
  <si>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</si>
  <si>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</si>
  <si>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</si>
  <si>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</si>
  <si>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</si>
  <si>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</si>
  <si>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</si>
  <si>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</si>
  <si>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</si>
  <si>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</si>
  <si>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</si>
  <si>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</si>
  <si>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</si>
  <si>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</si>
  <si>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</si>
  <si>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</si>
  <si>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</si>
  <si>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</si>
  <si>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</si>
  <si>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</si>
  <si>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</si>
  <si>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</si>
  <si>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</si>
  <si>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</si>
  <si>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</si>
  <si>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</si>
  <si>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</si>
  <si>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</si>
  <si>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</si>
  <si>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</si>
  <si>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</si>
  <si>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</si>
  <si>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</si>
  <si>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</si>
  <si>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</si>
  <si>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</si>
  <si>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</si>
  <si>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</si>
  <si>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</si>
  <si>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</si>
  <si>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</si>
  <si>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</si>
  <si>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</si>
  <si>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</si>
  <si>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</si>
  <si>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</si>
  <si>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</si>
  <si>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</si>
  <si>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</si>
  <si>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</si>
  <si>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</si>
  <si>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</si>
  <si>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</si>
  <si>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</si>
  <si>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</si>
  <si>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</si>
  <si>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</si>
  <si>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</si>
  <si>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</si>
  <si>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</si>
  <si>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</si>
  <si>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</si>
  <si>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</si>
  <si>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</si>
  <si>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</si>
  <si>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</si>
  <si>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</si>
  <si>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</si>
  <si>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</si>
  <si>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</si>
  <si>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</si>
  <si>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</si>
  <si>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</si>
  <si>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</si>
  <si>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</si>
  <si>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</si>
  <si>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</si>
  <si>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</si>
  <si>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</si>
  <si>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</si>
  <si>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</si>
  <si>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</si>
  <si>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</si>
  <si>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</si>
  <si>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</si>
  <si>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</si>
  <si>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</si>
  <si>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</si>
  <si>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</si>
  <si>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</si>
  <si>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</si>
  <si>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</si>
  <si>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</si>
  <si>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</si>
  <si>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</si>
  <si>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</si>
  <si>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</si>
  <si>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</si>
  <si>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</si>
  <si>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</si>
  <si>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</si>
  <si>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</si>
  <si>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</si>
  <si>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</si>
  <si>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</si>
  <si>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</si>
  <si>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</si>
  <si>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</si>
  <si>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</si>
  <si>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</si>
  <si>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</si>
  <si>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</si>
  <si>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</si>
  <si>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</si>
  <si>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</si>
  <si>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</si>
  <si>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</si>
  <si>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</si>
  <si>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</si>
  <si>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</si>
  <si>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</si>
  <si>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</si>
  <si>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</si>
  <si>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</si>
  <si>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</si>
  <si>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</si>
  <si>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</si>
  <si>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</si>
  <si>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</si>
  <si>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</si>
  <si>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</si>
  <si>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</si>
  <si>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</si>
  <si>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</si>
  <si>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</si>
  <si>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</si>
  <si>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</si>
  <si>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</si>
  <si>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</si>
  <si>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</si>
  <si>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</si>
  <si>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</si>
  <si>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</si>
  <si>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</si>
  <si>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</si>
  <si>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</si>
  <si>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</si>
  <si>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</si>
  <si>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</si>
  <si>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</si>
  <si>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</si>
  <si>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</si>
  <si>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</si>
  <si>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</si>
  <si>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</si>
  <si>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</si>
  <si>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</si>
  <si>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</si>
  <si>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</si>
  <si>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</si>
  <si>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</si>
  <si>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</si>
  <si>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</si>
  <si>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</si>
  <si>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</si>
  <si>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</si>
  <si>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</si>
  <si>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</si>
  <si>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</si>
  <si>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</si>
  <si>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</si>
  <si>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</si>
  <si>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</si>
  <si>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</si>
  <si>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</si>
  <si>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</si>
  <si>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</si>
  <si>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</si>
  <si>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</si>
  <si>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</si>
  <si>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</si>
  <si>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</si>
  <si>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</si>
  <si>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</si>
  <si>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</si>
  <si>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</si>
  <si>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</si>
  <si>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</si>
  <si>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</si>
  <si>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</si>
  <si>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</si>
  <si>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</si>
  <si>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</si>
  <si>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</si>
  <si>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</si>
  <si>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</si>
  <si>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</si>
  <si>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</si>
  <si>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</si>
  <si>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</si>
  <si>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</si>
  <si>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</si>
  <si>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</si>
  <si>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</si>
  <si>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</si>
  <si>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</si>
  <si>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</si>
  <si>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</si>
  <si>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</si>
  <si>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</si>
  <si>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</si>
  <si>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</si>
  <si>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</si>
  <si>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</si>
  <si>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</si>
  <si>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</si>
  <si>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</si>
  <si>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</si>
  <si>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</si>
  <si>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</si>
  <si>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</si>
  <si>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</si>
  <si>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</si>
  <si>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</si>
  <si>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</si>
  <si>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</si>
  <si>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</si>
  <si>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</si>
  <si>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</si>
  <si>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</si>
  <si>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</si>
  <si>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</si>
  <si>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</si>
  <si>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</si>
  <si>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</si>
  <si>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</si>
  <si>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</si>
  <si>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</si>
  <si>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</si>
  <si>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</si>
  <si>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</si>
  <si>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</si>
  <si>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</si>
  <si>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</si>
  <si>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</si>
  <si>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</si>
  <si>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</si>
  <si>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</si>
  <si>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</si>
  <si>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</si>
  <si>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</si>
  <si>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</si>
  <si>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</si>
  <si>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</si>
  <si>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</si>
  <si>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</si>
  <si>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</si>
  <si>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</si>
  <si>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</si>
  <si>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</si>
  <si>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</si>
  <si>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</si>
  <si>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</si>
  <si>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</si>
  <si>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</si>
  <si>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</si>
  <si>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</si>
  <si>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</si>
  <si>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</si>
  <si>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</si>
  <si>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</si>
  <si>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</si>
  <si>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</si>
  <si>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</si>
  <si>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</si>
  <si>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</si>
  <si>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</si>
  <si>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</si>
  <si>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</si>
  <si>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</si>
  <si>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</si>
  <si>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</si>
  <si>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</si>
  <si>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</si>
  <si>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</si>
  <si>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</si>
  <si>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</si>
  <si>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</si>
  <si>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</si>
  <si>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</si>
  <si>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</si>
  <si>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</si>
  <si>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</si>
  <si>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</si>
  <si>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</si>
  <si>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</si>
  <si>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</si>
  <si>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</si>
  <si>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</si>
  <si>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</si>
  <si>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</si>
  <si>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</si>
  <si>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</si>
  <si>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</si>
  <si>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</si>
  <si>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</si>
  <si>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</si>
  <si>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</si>
  <si>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</si>
  <si>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</si>
  <si>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</si>
  <si>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</si>
  <si>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</si>
  <si>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</si>
  <si>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</si>
  <si>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</si>
  <si>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</si>
  <si>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</si>
  <si>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</si>
  <si>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</si>
  <si>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</si>
  <si>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</si>
  <si>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</si>
  <si>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</si>
  <si>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</si>
  <si>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</si>
  <si>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</si>
  <si>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</si>
  <si>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</si>
  <si>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</si>
  <si>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</si>
  <si>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</si>
  <si>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</si>
  <si>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</si>
  <si>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</si>
  <si>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</si>
  <si>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</si>
  <si>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</si>
  <si>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</si>
  <si>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</si>
  <si>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</si>
  <si>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</si>
  <si>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</si>
  <si>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</si>
  <si>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</si>
  <si>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</si>
  <si>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</si>
  <si>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</si>
  <si>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</si>
  <si>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</si>
  <si>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</si>
  <si>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</si>
  <si>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</si>
  <si>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</si>
  <si>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</si>
  <si>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</si>
  <si>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</si>
  <si>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</si>
  <si>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</si>
  <si>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</si>
  <si>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</si>
  <si>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</si>
  <si>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</si>
  <si>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</si>
  <si>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</si>
  <si>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</si>
  <si>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</si>
  <si>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</si>
  <si>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</si>
  <si>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</si>
  <si>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</si>
  <si>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</si>
  <si>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</si>
  <si>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</si>
  <si>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</si>
  <si>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</si>
  <si>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</si>
  <si>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</si>
  <si>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</si>
  <si>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</si>
  <si>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</si>
  <si>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</si>
  <si>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</si>
  <si>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</si>
  <si>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</si>
  <si>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</si>
  <si>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</si>
  <si>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</si>
  <si>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</si>
  <si>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</si>
  <si>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</si>
  <si>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</si>
  <si>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</si>
  <si>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</si>
  <si>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</si>
  <si>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</si>
  <si>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</si>
  <si>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</si>
  <si>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</si>
  <si>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</si>
  <si>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</si>
  <si>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</si>
  <si>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</si>
  <si>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</si>
  <si>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</si>
  <si>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</si>
  <si>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</si>
  <si>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</si>
  <si>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</si>
  <si>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</si>
  <si>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</si>
  <si>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</si>
  <si>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</si>
  <si>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</si>
  <si>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</si>
  <si>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</si>
  <si>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</si>
  <si>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</si>
  <si>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</si>
  <si>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</si>
  <si>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</si>
  <si>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</si>
  <si>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</si>
  <si>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</si>
  <si>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</si>
  <si>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</si>
  <si>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</si>
  <si>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</si>
  <si>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</si>
  <si>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</si>
  <si>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</si>
  <si>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</si>
  <si>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</si>
  <si>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</si>
  <si>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</si>
  <si>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</si>
  <si>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</si>
  <si>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</si>
  <si>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</si>
  <si>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</si>
  <si>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</si>
  <si>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</si>
  <si>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</si>
  <si>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</si>
  <si>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</si>
  <si>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</si>
  <si>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</si>
  <si>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</si>
  <si>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</si>
  <si>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</si>
  <si>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</si>
  <si>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</si>
  <si>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</si>
  <si>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</si>
  <si>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</si>
  <si>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</si>
  <si>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</si>
  <si>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</si>
  <si>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</si>
  <si>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</si>
  <si>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</si>
  <si>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</si>
  <si>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</si>
  <si>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</si>
  <si>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</si>
  <si>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</si>
  <si>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</si>
  <si>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</si>
  <si>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</si>
  <si>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</si>
  <si>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</si>
  <si>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</si>
  <si>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</si>
  <si>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</si>
  <si>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</si>
  <si>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</si>
  <si>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</si>
  <si>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</si>
  <si>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</si>
  <si>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</si>
  <si>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</si>
  <si>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</si>
  <si>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</si>
  <si>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</si>
  <si>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</si>
  <si>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</si>
  <si>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</si>
  <si>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</si>
  <si>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</si>
  <si>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</si>
  <si>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</si>
  <si>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</si>
  <si>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</si>
  <si>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</si>
  <si>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</si>
  <si>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</si>
  <si>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</si>
  <si>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</si>
  <si>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</si>
  <si>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</si>
  <si>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</si>
  <si>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</si>
  <si>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</si>
  <si>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</si>
  <si>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</si>
  <si>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</si>
  <si>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</si>
  <si>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</si>
  <si>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</si>
  <si>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</si>
  <si>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</si>
  <si>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</si>
  <si>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</si>
  <si>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</si>
  <si>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</si>
  <si>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</si>
  <si>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</si>
  <si>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</si>
  <si>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</si>
  <si>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</si>
  <si>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</si>
  <si>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</si>
  <si>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</si>
  <si>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</si>
  <si>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</si>
  <si>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</si>
  <si>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</si>
  <si>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</si>
  <si>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</si>
  <si>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</si>
  <si>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</si>
  <si>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</si>
  <si>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</si>
  <si>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</si>
  <si>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</si>
  <si>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</si>
  <si>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</si>
  <si>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</si>
  <si>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</si>
  <si>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</si>
  <si>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</si>
  <si>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</si>
  <si>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</si>
  <si>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</si>
  <si>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</si>
  <si>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</si>
  <si>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</si>
  <si>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</si>
  <si>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</si>
  <si>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</si>
  <si>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</si>
  <si>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</si>
  <si>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</si>
  <si>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</si>
  <si>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</si>
  <si>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</si>
  <si>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</si>
  <si>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</si>
  <si>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</si>
  <si>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</si>
  <si>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</si>
  <si>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</si>
  <si>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</si>
  <si>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</si>
  <si>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</si>
  <si>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</si>
  <si>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</si>
  <si>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</si>
  <si>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</si>
  <si>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</si>
  <si>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</si>
  <si>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</si>
  <si>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</si>
  <si>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</si>
  <si>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</si>
  <si>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</si>
  <si>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</si>
  <si>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</si>
  <si>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</si>
  <si>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</si>
  <si>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</si>
  <si>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</si>
  <si>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</si>
  <si>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</si>
  <si>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</si>
  <si>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</si>
  <si>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</si>
  <si>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</si>
  <si>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</si>
  <si>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</si>
  <si>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</si>
  <si>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</si>
  <si>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</si>
  <si>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</si>
  <si>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</si>
  <si>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</si>
  <si>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</si>
  <si>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</si>
  <si>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</si>
  <si>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</si>
  <si>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</si>
  <si>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</si>
  <si>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</si>
  <si>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</si>
  <si>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</si>
  <si>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</si>
  <si>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</si>
  <si>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</si>
  <si>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</si>
  <si>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</si>
  <si>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</si>
  <si>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</si>
  <si>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</si>
  <si>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</si>
  <si>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</si>
  <si>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</si>
  <si>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</si>
  <si>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</si>
  <si>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</si>
  <si>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</si>
  <si>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</si>
  <si>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</si>
  <si>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</si>
  <si>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</si>
  <si>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</si>
  <si>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</si>
  <si>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</si>
  <si>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</si>
  <si>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</si>
  <si>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</si>
  <si>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</si>
  <si>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</si>
  <si>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</si>
  <si>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</si>
  <si>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</si>
  <si>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</si>
  <si>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</si>
  <si>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</si>
  <si>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</si>
  <si>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</si>
  <si>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</si>
  <si>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</si>
  <si>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</si>
  <si>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</si>
  <si>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</si>
  <si>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</si>
  <si>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</si>
  <si>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</si>
  <si>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</si>
  <si>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</si>
  <si>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</si>
  <si>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</si>
  <si>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</si>
  <si>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</si>
  <si>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</si>
  <si>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</si>
  <si>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</si>
  <si>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</si>
  <si>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</si>
  <si>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</si>
  <si>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</si>
  <si>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</si>
  <si>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</si>
  <si>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</si>
  <si>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</si>
  <si>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</si>
  <si>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</si>
  <si>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</si>
  <si>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</si>
  <si>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</si>
  <si>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</si>
  <si>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</si>
  <si>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</si>
  <si>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</si>
  <si>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</si>
  <si>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</si>
  <si>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</si>
  <si>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</si>
  <si>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</si>
  <si>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</si>
  <si>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</si>
  <si>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</si>
  <si>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</si>
  <si>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</si>
  <si>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</si>
  <si>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</si>
  <si>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</si>
  <si>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</si>
  <si>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</si>
  <si>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</si>
  <si>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</si>
  <si>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</si>
  <si>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</si>
  <si>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</si>
  <si>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</si>
  <si>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</si>
  <si>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</si>
  <si>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</si>
  <si>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</si>
  <si>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</si>
  <si>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</si>
  <si>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</si>
  <si>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</si>
  <si>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</si>
  <si>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</si>
  <si>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</si>
  <si>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</si>
  <si>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</si>
  <si>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</si>
  <si>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</si>
  <si>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</si>
  <si>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</si>
  <si>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</si>
  <si>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</si>
  <si>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</si>
  <si>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</si>
  <si>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</si>
  <si>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</si>
  <si>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</si>
  <si>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</si>
  <si>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</si>
  <si>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</si>
  <si>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</si>
  <si>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</si>
  <si>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</si>
  <si>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</si>
  <si>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</si>
  <si>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</si>
  <si>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</si>
  <si>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</si>
  <si>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</si>
  <si>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</si>
  <si>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</si>
  <si>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</si>
  <si>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</si>
  <si>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</si>
  <si>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</si>
  <si>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</si>
  <si>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</si>
  <si>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</si>
  <si>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</si>
  <si>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</si>
  <si>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</si>
  <si>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</si>
  <si>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</si>
  <si>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</si>
  <si>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</si>
  <si>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</si>
  <si>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</si>
  <si>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</si>
  <si>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</si>
  <si>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</si>
  <si>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</si>
  <si>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</si>
  <si>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</si>
  <si>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</si>
  <si>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</si>
  <si>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</si>
  <si>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</si>
  <si>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</si>
  <si>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</si>
  <si>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</si>
  <si>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</si>
  <si>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</si>
  <si>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</si>
  <si>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</si>
  <si>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</si>
  <si>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</si>
  <si>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</si>
  <si>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</si>
  <si>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</si>
  <si>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</si>
  <si>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</si>
  <si>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</si>
  <si>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</si>
  <si>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</si>
  <si>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</si>
  <si>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</si>
  <si>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</si>
  <si>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</si>
  <si>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</si>
  <si>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</si>
  <si>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</si>
  <si>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</si>
  <si>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</si>
  <si>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</si>
  <si>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</si>
  <si>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</si>
  <si>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</si>
  <si>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</si>
  <si>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</si>
  <si>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</si>
  <si>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</si>
  <si>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</si>
  <si>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</si>
  <si>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</si>
  <si>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</si>
  <si>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</si>
  <si>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</si>
  <si>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</si>
  <si>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</si>
  <si>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</si>
  <si>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</si>
  <si>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</si>
  <si>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</si>
  <si>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</si>
  <si>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</si>
  <si>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</si>
  <si>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</si>
  <si>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</si>
  <si>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</si>
  <si>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</si>
  <si>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</si>
  <si>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</si>
  <si>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</si>
  <si>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</si>
  <si>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</si>
  <si>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</si>
  <si>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</si>
  <si>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</si>
  <si>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</si>
  <si>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</si>
  <si>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</si>
  <si>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</si>
  <si>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</si>
  <si>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</si>
  <si>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</si>
  <si>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</si>
  <si>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</si>
  <si>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</si>
  <si>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</si>
  <si>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</si>
  <si>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</si>
  <si>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</si>
  <si>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</si>
  <si>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</si>
  <si>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</si>
  <si>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</si>
  <si>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</si>
  <si>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</si>
  <si>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</si>
  <si>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</si>
  <si>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</si>
  <si>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</si>
  <si>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</si>
  <si>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</si>
  <si>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</si>
  <si>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</si>
  <si>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</si>
  <si>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</si>
  <si>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</si>
  <si>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</si>
  <si>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</si>
  <si>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</si>
  <si>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</si>
  <si>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</si>
  <si>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</si>
  <si>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</si>
  <si>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</si>
  <si>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</si>
  <si>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</si>
  <si>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</si>
  <si>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</si>
  <si>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</si>
  <si>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</si>
  <si>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</si>
  <si>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</si>
  <si>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</si>
  <si>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</si>
  <si>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</si>
  <si>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</si>
  <si>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</si>
  <si>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</si>
  <si>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</si>
  <si>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</si>
  <si>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</si>
  <si>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</si>
  <si>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</si>
  <si>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</si>
  <si>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</si>
  <si>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</si>
  <si>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</si>
  <si>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</si>
  <si>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</si>
  <si>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</si>
  <si>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</si>
  <si>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</si>
  <si>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</si>
  <si>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</si>
  <si>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</si>
  <si>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</si>
  <si>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</si>
  <si>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</si>
  <si>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</si>
  <si>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</si>
  <si>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</si>
  <si>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</si>
  <si>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</si>
  <si>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</si>
  <si>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</si>
  <si>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</si>
  <si>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</si>
  <si>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</si>
  <si>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</si>
  <si>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</si>
  <si>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</si>
  <si>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</si>
  <si>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</si>
  <si>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</si>
  <si>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</si>
  <si>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</si>
  <si>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</si>
  <si>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</si>
  <si>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</si>
  <si>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</si>
  <si>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</si>
  <si>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</si>
  <si>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</si>
  <si>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</si>
  <si>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</si>
  <si>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</si>
  <si>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</si>
  <si>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</si>
  <si>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</si>
  <si>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</si>
  <si>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</si>
  <si>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</si>
  <si>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</si>
  <si>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</si>
  <si>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</si>
  <si>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</si>
  <si>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</si>
  <si>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</si>
  <si>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</si>
  <si>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</si>
  <si>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</si>
  <si>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</si>
  <si>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</si>
  <si>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</si>
  <si>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</si>
  <si>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</si>
  <si>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</si>
  <si>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</si>
  <si>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</si>
  <si>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</si>
  <si>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</si>
  <si>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</si>
  <si>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</si>
  <si>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</si>
  <si>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</si>
  <si>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</si>
  <si>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</si>
  <si>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</si>
  <si>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</si>
  <si>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</si>
  <si>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</si>
  <si>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</si>
  <si>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</si>
  <si>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</si>
  <si>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</si>
  <si>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</si>
  <si>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</si>
  <si>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</si>
  <si>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</si>
  <si>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</si>
  <si>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</si>
  <si>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</si>
  <si>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</si>
  <si>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</si>
  <si>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</si>
  <si>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</si>
  <si>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</si>
  <si>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</si>
  <si>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</si>
  <si>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</si>
  <si>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</si>
  <si>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</si>
  <si>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</si>
  <si>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</si>
  <si>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</si>
  <si>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</si>
  <si>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</si>
  <si>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</si>
  <si>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</si>
  <si>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</si>
  <si>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</si>
  <si>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</si>
  <si>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</si>
  <si>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</si>
  <si>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</si>
  <si>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</si>
  <si>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</si>
  <si>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</si>
  <si>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</si>
  <si>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</si>
  <si>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</si>
  <si>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</si>
  <si>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</si>
  <si>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</si>
  <si>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</si>
  <si>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</si>
  <si>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</si>
  <si>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</si>
  <si>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</si>
  <si>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</si>
  <si>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</si>
  <si>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</si>
  <si>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</si>
  <si>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</si>
  <si>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</si>
  <si>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</si>
  <si>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</si>
  <si>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</si>
  <si>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</si>
  <si>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</si>
  <si>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</si>
  <si>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</si>
  <si>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</si>
  <si>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</si>
  <si>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</si>
  <si>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</si>
  <si>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</si>
  <si>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</si>
  <si>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</si>
  <si>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</si>
  <si>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</si>
  <si>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</si>
  <si>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</si>
  <si>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</si>
  <si>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</si>
  <si>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</si>
  <si>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</si>
  <si>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</si>
  <si>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</si>
  <si>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</si>
  <si>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</si>
  <si>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</si>
  <si>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</si>
  <si>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</si>
  <si>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</si>
  <si>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</si>
  <si>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</si>
  <si>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</si>
  <si>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</si>
  <si>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</si>
  <si>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</si>
  <si>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</si>
  <si>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</si>
  <si>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</si>
  <si>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</si>
  <si>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</si>
  <si>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</si>
  <si>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</si>
  <si>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</si>
  <si>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</si>
  <si>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</si>
  <si>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</si>
  <si>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</si>
  <si>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</si>
  <si>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</si>
  <si>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</si>
  <si>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</si>
  <si>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</si>
  <si>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</si>
  <si>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</si>
  <si>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</si>
  <si>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</si>
  <si>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</si>
  <si>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</si>
  <si>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</si>
  <si>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</si>
  <si>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</si>
  <si>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</si>
  <si>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</si>
  <si>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</si>
  <si>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</si>
  <si>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</si>
  <si>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</si>
  <si>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</si>
  <si>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</si>
  <si>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</si>
  <si>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</si>
  <si>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</si>
  <si>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</si>
  <si>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</si>
  <si>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</si>
  <si>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</si>
  <si>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</si>
  <si>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</si>
  <si>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</si>
  <si>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</si>
  <si>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</si>
  <si>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</si>
  <si>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</si>
  <si>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</si>
  <si>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</si>
  <si>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</si>
  <si>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</si>
  <si>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</si>
  <si>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</si>
  <si>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</si>
  <si>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</si>
  <si>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</si>
  <si>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</si>
  <si>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</si>
  <si>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</si>
  <si>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</si>
  <si>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</si>
  <si>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</si>
  <si>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</si>
  <si>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</si>
  <si>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</si>
  <si>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</si>
  <si>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</si>
  <si>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</si>
  <si>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</si>
  <si>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</si>
  <si>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</si>
  <si>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</si>
  <si>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</si>
  <si>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</si>
  <si>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</si>
  <si>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</si>
  <si>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</si>
  <si>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</si>
  <si>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</si>
  <si>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</si>
  <si>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</si>
  <si>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</si>
  <si>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</si>
  <si>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</si>
  <si>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</si>
  <si>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</si>
  <si>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</si>
  <si>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</si>
  <si>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</si>
  <si>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</si>
  <si>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</si>
  <si>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</si>
  <si>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</si>
  <si>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</si>
  <si>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</si>
  <si>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</si>
  <si>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</si>
  <si>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</si>
  <si>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</si>
  <si>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</si>
  <si>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</si>
  <si>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</si>
  <si>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</si>
  <si>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</si>
  <si>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</si>
  <si>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</si>
  <si>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</si>
  <si>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</si>
  <si>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</si>
  <si>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</si>
  <si>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</si>
  <si>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</si>
  <si>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</si>
  <si>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</si>
  <si>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</si>
  <si>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</si>
  <si>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</si>
  <si>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</si>
  <si>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</si>
  <si>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</si>
  <si>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</si>
  <si>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</si>
  <si>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</si>
  <si>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</si>
  <si>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</si>
  <si>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</si>
  <si>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</si>
  <si>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</si>
  <si>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</si>
  <si>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</si>
  <si>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</si>
  <si>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</si>
  <si>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</si>
  <si>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</si>
  <si>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</si>
  <si>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</si>
  <si>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</si>
  <si>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</si>
  <si>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</si>
  <si>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</si>
  <si>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</si>
  <si>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</si>
  <si>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</si>
  <si>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</si>
  <si>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</si>
  <si>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</si>
  <si>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</si>
  <si>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</si>
  <si>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</si>
  <si>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</si>
  <si>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</si>
  <si>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</si>
  <si>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</si>
  <si>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</si>
  <si>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</si>
  <si>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</si>
  <si>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</si>
  <si>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</si>
  <si>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</si>
  <si>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</si>
  <si>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</si>
  <si>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</si>
  <si>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</si>
  <si>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</si>
  <si>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</si>
  <si>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</si>
  <si>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</si>
  <si>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</si>
  <si>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</si>
  <si>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</si>
  <si>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</si>
  <si>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</si>
  <si>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</si>
  <si>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</si>
  <si>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</si>
  <si>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</si>
  <si>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</si>
  <si>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</si>
  <si>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</si>
  <si>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</si>
  <si>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</si>
  <si>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</si>
  <si>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</si>
  <si>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</si>
  <si>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</si>
  <si>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</si>
  <si>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</si>
  <si>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</si>
  <si>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</si>
  <si>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</si>
  <si>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</si>
  <si>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</si>
  <si>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</si>
  <si>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</si>
  <si>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</si>
  <si>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</si>
  <si>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</si>
  <si>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</si>
  <si>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</si>
  <si>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</si>
  <si>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</si>
  <si>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</si>
  <si>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</si>
  <si>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</si>
  <si>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</si>
  <si>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</si>
  <si>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</si>
  <si>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</si>
  <si>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</si>
  <si>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</si>
  <si>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</si>
  <si>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</si>
  <si>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</si>
  <si>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</si>
  <si>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</si>
  <si>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</si>
  <si>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</si>
  <si>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</si>
  <si>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</si>
  <si>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</si>
  <si>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</si>
  <si>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</si>
  <si>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</si>
  <si>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</si>
  <si>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</si>
  <si>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</si>
  <si>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</si>
  <si>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</si>
  <si>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</si>
  <si>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</si>
  <si>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</si>
  <si>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</si>
  <si>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</si>
  <si>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</si>
  <si>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</si>
  <si>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</si>
  <si>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</si>
  <si>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</si>
  <si>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</si>
  <si>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</si>
  <si>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</si>
  <si>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</si>
  <si>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</si>
  <si>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</si>
  <si>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</si>
  <si>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</si>
  <si>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</si>
  <si>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</si>
  <si>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</si>
  <si>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</si>
  <si>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</si>
  <si>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</si>
  <si>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</si>
  <si>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</si>
  <si>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</si>
  <si>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</si>
  <si>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</si>
  <si>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</si>
  <si>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</si>
  <si>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</si>
  <si>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</si>
  <si>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</si>
  <si>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</si>
  <si>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</si>
  <si>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</si>
  <si>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</si>
  <si>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</si>
  <si>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</si>
  <si>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</si>
  <si>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</si>
  <si>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</si>
  <si>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</si>
  <si>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</si>
  <si>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</si>
  <si>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</si>
  <si>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</si>
  <si>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</si>
  <si>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</si>
  <si>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</si>
  <si>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</si>
  <si>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</si>
  <si>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</si>
  <si>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</si>
  <si>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</si>
  <si>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</si>
  <si>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</si>
  <si>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</si>
  <si>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</si>
  <si>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</si>
  <si>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</si>
  <si>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</si>
  <si>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</si>
  <si>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</si>
  <si>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</si>
  <si>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</si>
  <si>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</si>
  <si>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</si>
  <si>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</si>
  <si>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</si>
  <si>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</si>
  <si>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</si>
  <si>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</si>
  <si>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</si>
  <si>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</si>
  <si>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</si>
  <si>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</si>
  <si>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</si>
  <si>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</si>
  <si>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</si>
  <si>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</si>
  <si>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</si>
  <si>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</si>
  <si>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</si>
  <si>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</si>
  <si>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</si>
  <si>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</si>
  <si>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</si>
  <si>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</si>
  <si>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</si>
  <si>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</si>
  <si>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</si>
  <si>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</si>
  <si>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</si>
  <si>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</si>
  <si>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</si>
  <si>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</si>
  <si>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</si>
  <si>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</si>
  <si>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</si>
  <si>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</si>
  <si>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</si>
  <si>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</si>
  <si>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</si>
  <si>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</si>
  <si>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</si>
  <si>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</si>
  <si>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</si>
  <si>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</si>
  <si>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</si>
  <si>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</si>
  <si>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</si>
  <si>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</si>
  <si>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</si>
  <si>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</si>
  <si>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</si>
  <si>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</si>
  <si>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</si>
  <si>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</si>
  <si>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</si>
  <si>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</si>
  <si>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</si>
  <si>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</si>
  <si>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</si>
  <si>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</si>
  <si>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</si>
  <si>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</si>
  <si>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</si>
  <si>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</si>
  <si>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</si>
  <si>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</si>
  <si>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</si>
  <si>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</si>
  <si>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</si>
  <si>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</si>
  <si>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</si>
  <si>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</si>
  <si>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</si>
  <si>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</si>
  <si>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</si>
  <si>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</si>
  <si>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</si>
  <si>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</si>
  <si>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</si>
  <si>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</si>
  <si>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</si>
  <si>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</si>
  <si>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</si>
  <si>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</si>
  <si>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</si>
  <si>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</si>
  <si>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</si>
  <si>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</si>
  <si>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</si>
  <si>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</si>
  <si>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</si>
  <si>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</si>
  <si>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</si>
  <si>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</si>
  <si>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</si>
  <si>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</si>
  <si>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</si>
  <si>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</si>
  <si>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</si>
  <si>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</si>
  <si>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</si>
  <si>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</si>
  <si>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</si>
  <si>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</si>
  <si>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</si>
  <si>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</si>
  <si>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</si>
  <si>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</si>
  <si>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</si>
  <si>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</si>
  <si>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</si>
  <si>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</si>
  <si>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</si>
  <si>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</si>
  <si>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</si>
  <si>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</si>
  <si>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</si>
  <si>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</si>
  <si>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</si>
  <si>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</si>
  <si>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</si>
  <si>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</si>
  <si>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</si>
  <si>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</si>
  <si>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</si>
  <si>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</si>
  <si>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</si>
  <si>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</si>
  <si>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</si>
  <si>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</si>
  <si>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</si>
  <si>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</si>
  <si>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</si>
  <si>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</si>
  <si>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</si>
  <si>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</si>
  <si>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</si>
  <si>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</si>
  <si>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</si>
  <si>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</si>
  <si>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</si>
  <si>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</si>
  <si>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</si>
  <si>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</si>
  <si>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</si>
  <si>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</si>
  <si>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</si>
  <si>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</si>
  <si>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</si>
  <si>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</si>
  <si>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</si>
  <si>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</si>
  <si>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</si>
  <si>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</si>
  <si>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</si>
  <si>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</si>
  <si>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</si>
  <si>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</si>
  <si>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</si>
  <si>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</si>
  <si>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</si>
  <si>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</si>
  <si>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</si>
  <si>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</si>
  <si>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</si>
  <si>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</si>
  <si>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</si>
  <si>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</si>
  <si>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</si>
  <si>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</si>
  <si>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</si>
  <si>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</si>
  <si>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</si>
  <si>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</si>
  <si>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</si>
  <si>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</si>
  <si>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</si>
  <si>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</si>
  <si>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</si>
  <si>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</si>
  <si>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</si>
  <si>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</si>
  <si>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</si>
  <si>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</si>
  <si>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</si>
  <si>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</si>
  <si>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</si>
  <si>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</si>
  <si>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</si>
  <si>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</si>
  <si>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</si>
  <si>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</si>
  <si>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</si>
  <si>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</si>
  <si>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</si>
  <si>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</si>
  <si>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</si>
  <si>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</si>
  <si>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</si>
  <si>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</si>
  <si>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</si>
  <si>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</si>
  <si>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</si>
  <si>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</si>
  <si>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</si>
  <si>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</si>
  <si>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</si>
  <si>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</si>
  <si>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</si>
  <si>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</si>
  <si>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</si>
  <si>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</si>
  <si>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</si>
  <si>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</si>
  <si>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</si>
  <si>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</si>
  <si>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</si>
  <si>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</si>
  <si>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</si>
  <si>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</si>
  <si>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</si>
  <si>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</si>
  <si>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</si>
  <si>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</si>
  <si>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</si>
  <si>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</si>
  <si>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</si>
  <si>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</si>
  <si>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</si>
  <si>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</si>
  <si>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</si>
  <si>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</si>
  <si>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</si>
  <si>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</si>
  <si>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</si>
  <si>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</si>
  <si>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</si>
  <si>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</si>
  <si>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</si>
  <si>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</si>
  <si>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</si>
  <si>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</si>
  <si>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</si>
  <si>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</si>
  <si>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</si>
  <si>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</si>
  <si>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</si>
  <si>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</si>
  <si>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</si>
  <si>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</si>
  <si>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</si>
  <si>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</si>
  <si>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</si>
  <si>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</si>
  <si>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</si>
  <si>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</si>
  <si>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</si>
  <si>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</si>
  <si>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</si>
  <si>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</si>
  <si>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</si>
  <si>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</si>
  <si>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</si>
  <si>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</si>
  <si>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</si>
  <si>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</si>
  <si>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</si>
  <si>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</si>
  <si>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</si>
  <si>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</si>
  <si>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</si>
  <si>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</si>
  <si>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</si>
  <si>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</si>
  <si>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</si>
  <si>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</si>
  <si>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</si>
  <si>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</si>
  <si>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</si>
  <si>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</si>
  <si>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</si>
  <si>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</si>
  <si>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</si>
  <si>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</si>
  <si>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</si>
  <si>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</si>
  <si>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</si>
  <si>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</si>
  <si>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</si>
  <si>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</si>
  <si>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</si>
  <si>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</si>
  <si>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</si>
  <si>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</si>
  <si>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</si>
  <si>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</si>
  <si>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</si>
  <si>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</si>
  <si>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</si>
  <si>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</si>
  <si>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</si>
  <si>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</si>
  <si>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</si>
  <si>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</si>
  <si>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</si>
  <si>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</si>
  <si>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</si>
  <si>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</si>
  <si>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</si>
  <si>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</si>
  <si>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</si>
  <si>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</si>
  <si>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</si>
  <si>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</si>
  <si>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</si>
  <si>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</si>
  <si>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</si>
  <si>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</si>
  <si>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</si>
  <si>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</si>
  <si>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</si>
  <si>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</si>
  <si>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</si>
  <si>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</si>
  <si>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</si>
  <si>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</si>
  <si>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</si>
  <si>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</si>
  <si>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ОУ "Неофит Рилски", гр. Килифарево</t>
  </si>
  <si>
    <t>b1032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</si>
</sst>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214" fillId="26" borderId="0" applyNumberFormat="0" applyBorder="0" applyAlignment="0" applyProtection="0"/>
    <xf numFmtId="0" fontId="215" fillId="27" borderId="1" applyNumberFormat="0" applyAlignment="0" applyProtection="0"/>
    <xf numFmtId="0" fontId="21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29" borderId="0" applyNumberFormat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30" borderId="1" applyNumberFormat="0" applyAlignment="0" applyProtection="0"/>
    <xf numFmtId="0" fontId="226" fillId="0" borderId="6" applyNumberFormat="0" applyFill="0" applyAlignment="0" applyProtection="0"/>
    <xf numFmtId="0" fontId="227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8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9" fillId="27" borderId="8" applyNumberFormat="0" applyAlignment="0" applyProtection="0"/>
    <xf numFmtId="9" fontId="0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3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32" borderId="12" xfId="0" applyNumberFormat="1" applyFont="1" applyFill="1" applyBorder="1" applyAlignment="1" applyProtection="1">
      <alignment horizontal="center"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7" fillId="42" borderId="14" xfId="66" applyFont="1" applyFill="1" applyBorder="1" applyAlignment="1">
      <alignment horizontal="left" vertical="center" wrapText="1"/>
      <protection/>
    </xf>
    <xf numFmtId="0" fontId="238" fillId="42" borderId="15" xfId="66" applyFont="1" applyFill="1" applyBorder="1" applyAlignment="1">
      <alignment horizontal="center" vertical="center" wrapText="1"/>
      <protection/>
    </xf>
    <xf numFmtId="0" fontId="237" fillId="42" borderId="16" xfId="58" applyFont="1" applyFill="1" applyBorder="1" applyAlignment="1">
      <alignment horizontal="center" vertical="center" wrapText="1"/>
      <protection/>
    </xf>
    <xf numFmtId="0" fontId="237" fillId="42" borderId="17" xfId="58" applyFont="1" applyFill="1" applyBorder="1" applyAlignment="1">
      <alignment horizontal="center" vertical="center"/>
      <protection/>
    </xf>
    <xf numFmtId="0" fontId="237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9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0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1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1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1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0" fillId="32" borderId="17" xfId="58" applyNumberFormat="1" applyFont="1" applyFill="1" applyBorder="1" applyAlignment="1">
      <alignment horizontal="right" vertical="center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/>
    </xf>
    <xf numFmtId="3" fontId="240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1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2" fillId="42" borderId="49" xfId="66" applyFont="1" applyFill="1" applyBorder="1" applyAlignment="1" applyProtection="1" quotePrefix="1">
      <alignment horizontal="right" vertical="center"/>
      <protection/>
    </xf>
    <xf numFmtId="0" fontId="236" fillId="42" borderId="50" xfId="66" applyFont="1" applyFill="1" applyBorder="1" applyAlignment="1" applyProtection="1">
      <alignment horizontal="right" vertical="center"/>
      <protection/>
    </xf>
    <xf numFmtId="0" fontId="237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3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5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5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4" fillId="47" borderId="14" xfId="58" applyFont="1" applyFill="1" applyBorder="1" applyAlignment="1" applyProtection="1">
      <alignment vertical="center"/>
      <protection/>
    </xf>
    <xf numFmtId="0" fontId="244" fillId="47" borderId="15" xfId="58" applyFont="1" applyFill="1" applyBorder="1" applyAlignment="1" applyProtection="1">
      <alignment horizontal="center" vertical="center"/>
      <protection/>
    </xf>
    <xf numFmtId="0" fontId="245" fillId="47" borderId="16" xfId="58" applyFont="1" applyFill="1" applyBorder="1" applyAlignment="1" applyProtection="1">
      <alignment horizontal="center" vertical="center" wrapText="1"/>
      <protection/>
    </xf>
    <xf numFmtId="0" fontId="246" fillId="47" borderId="20" xfId="58" applyFont="1" applyFill="1" applyBorder="1" applyAlignment="1" applyProtection="1">
      <alignment horizontal="center" vertical="center"/>
      <protection/>
    </xf>
    <xf numFmtId="0" fontId="246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7" fillId="48" borderId="17" xfId="58" applyNumberFormat="1" applyFont="1" applyFill="1" applyBorder="1" applyAlignment="1" applyProtection="1">
      <alignment horizontal="center" vertical="center" wrapText="1"/>
      <protection/>
    </xf>
    <xf numFmtId="1" fontId="247" fillId="48" borderId="12" xfId="58" applyNumberFormat="1" applyFont="1" applyFill="1" applyBorder="1" applyAlignment="1" applyProtection="1">
      <alignment horizontal="center" vertical="center" wrapText="1"/>
      <protection/>
    </xf>
    <xf numFmtId="1" fontId="247" fillId="48" borderId="18" xfId="58" applyNumberFormat="1" applyFont="1" applyFill="1" applyBorder="1" applyAlignment="1" applyProtection="1">
      <alignment horizontal="center" vertical="center" wrapText="1"/>
      <protection/>
    </xf>
    <xf numFmtId="0" fontId="248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4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7" fillId="48" borderId="40" xfId="66" applyNumberFormat="1" applyFont="1" applyFill="1" applyBorder="1" applyAlignment="1" applyProtection="1" quotePrefix="1">
      <alignment horizontal="right" vertical="center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3" fontId="244" fillId="48" borderId="17" xfId="58" applyNumberFormat="1" applyFont="1" applyFill="1" applyBorder="1" applyAlignment="1" applyProtection="1">
      <alignment horizontal="right" vertical="center"/>
      <protection/>
    </xf>
    <xf numFmtId="3" fontId="244" fillId="48" borderId="12" xfId="58" applyNumberFormat="1" applyFont="1" applyFill="1" applyBorder="1" applyAlignment="1" applyProtection="1">
      <alignment horizontal="right" vertical="center"/>
      <protection/>
    </xf>
    <xf numFmtId="3" fontId="244" fillId="48" borderId="18" xfId="58" applyNumberFormat="1" applyFont="1" applyFill="1" applyBorder="1" applyAlignment="1" applyProtection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7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0" fillId="39" borderId="84" xfId="66" applyNumberFormat="1" applyFont="1" applyFill="1" applyBorder="1" applyAlignment="1" applyProtection="1" quotePrefix="1">
      <alignment horizontal="right" vertical="center"/>
      <protection/>
    </xf>
    <xf numFmtId="0" fontId="250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7" fillId="32" borderId="40" xfId="66" applyNumberFormat="1" applyFont="1" applyFill="1" applyBorder="1" applyAlignment="1" applyProtection="1">
      <alignment horizontal="right"/>
      <protection/>
    </xf>
    <xf numFmtId="3" fontId="247" fillId="32" borderId="61" xfId="58" applyNumberFormat="1" applyFont="1" applyFill="1" applyBorder="1" applyAlignment="1" applyProtection="1">
      <alignment horizontal="right" vertical="center"/>
      <protection/>
    </xf>
    <xf numFmtId="3" fontId="244" fillId="32" borderId="17" xfId="58" applyNumberFormat="1" applyFont="1" applyFill="1" applyBorder="1" applyAlignment="1" applyProtection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1" fillId="47" borderId="49" xfId="66" applyNumberFormat="1" applyFont="1" applyFill="1" applyBorder="1" applyAlignment="1" applyProtection="1">
      <alignment horizontal="right" vertical="center"/>
      <protection/>
    </xf>
    <xf numFmtId="0" fontId="246" fillId="47" borderId="50" xfId="66" applyFont="1" applyFill="1" applyBorder="1" applyAlignment="1" applyProtection="1">
      <alignment horizontal="right" vertical="center"/>
      <protection/>
    </xf>
    <xf numFmtId="0" fontId="247" fillId="47" borderId="51" xfId="68" applyFont="1" applyFill="1" applyBorder="1" applyAlignment="1" applyProtection="1">
      <alignment horizontal="center" vertical="center" wrapText="1"/>
      <protection/>
    </xf>
    <xf numFmtId="3" fontId="247" fillId="47" borderId="89" xfId="58" applyNumberFormat="1" applyFont="1" applyFill="1" applyBorder="1" applyAlignment="1" applyProtection="1">
      <alignment horizontal="right" vertical="center"/>
      <protection/>
    </xf>
    <xf numFmtId="3" fontId="244" fillId="47" borderId="49" xfId="58" applyNumberFormat="1" applyFont="1" applyFill="1" applyBorder="1" applyAlignment="1" applyProtection="1">
      <alignment horizontal="right" vertical="center"/>
      <protection/>
    </xf>
    <xf numFmtId="3" fontId="244" fillId="47" borderId="50" xfId="58" applyNumberFormat="1" applyFont="1" applyFill="1" applyBorder="1" applyAlignment="1" applyProtection="1">
      <alignment horizontal="right" vertical="center"/>
      <protection/>
    </xf>
    <xf numFmtId="3" fontId="244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2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32" borderId="12" xfId="58" applyFont="1" applyFill="1" applyBorder="1" applyAlignment="1" applyProtection="1">
      <alignment horizontal="center" vertical="center"/>
      <protection/>
    </xf>
    <xf numFmtId="0" fontId="253" fillId="49" borderId="14" xfId="58" applyFont="1" applyFill="1" applyBorder="1" applyAlignment="1" applyProtection="1">
      <alignment vertical="center"/>
      <protection/>
    </xf>
    <xf numFmtId="0" fontId="253" fillId="49" borderId="15" xfId="58" applyFont="1" applyFill="1" applyBorder="1" applyAlignment="1" applyProtection="1">
      <alignment horizontal="center" vertical="center"/>
      <protection/>
    </xf>
    <xf numFmtId="0" fontId="254" fillId="49" borderId="16" xfId="58" applyFont="1" applyFill="1" applyBorder="1" applyAlignment="1" applyProtection="1">
      <alignment horizontal="center" vertical="center" wrapText="1"/>
      <protection/>
    </xf>
    <xf numFmtId="0" fontId="255" fillId="49" borderId="23" xfId="58" applyFont="1" applyFill="1" applyBorder="1" applyAlignment="1" applyProtection="1" quotePrefix="1">
      <alignment horizontal="center" vertical="center"/>
      <protection/>
    </xf>
    <xf numFmtId="0" fontId="255" fillId="49" borderId="24" xfId="58" applyFont="1" applyFill="1" applyBorder="1" applyAlignment="1" applyProtection="1">
      <alignment horizontal="center" vertical="center"/>
      <protection/>
    </xf>
    <xf numFmtId="0" fontId="256" fillId="0" borderId="91" xfId="66" applyFont="1" applyFill="1" applyBorder="1" applyAlignment="1" applyProtection="1">
      <alignment horizontal="center" vertical="center" wrapText="1"/>
      <protection/>
    </xf>
    <xf numFmtId="1" fontId="254" fillId="5" borderId="23" xfId="58" applyNumberFormat="1" applyFont="1" applyFill="1" applyBorder="1" applyAlignment="1" applyProtection="1">
      <alignment horizontal="center" vertical="center" wrapText="1"/>
      <protection/>
    </xf>
    <xf numFmtId="1" fontId="254" fillId="5" borderId="92" xfId="58" applyNumberFormat="1" applyFont="1" applyFill="1" applyBorder="1" applyAlignment="1" applyProtection="1">
      <alignment horizontal="center" vertical="center" wrapText="1"/>
      <protection/>
    </xf>
    <xf numFmtId="1" fontId="254" fillId="5" borderId="22" xfId="58" applyNumberFormat="1" applyFont="1" applyFill="1" applyBorder="1" applyAlignment="1" applyProtection="1">
      <alignment horizontal="center" vertical="center" wrapText="1"/>
      <protection/>
    </xf>
    <xf numFmtId="0" fontId="257" fillId="49" borderId="19" xfId="58" applyFont="1" applyFill="1" applyBorder="1" applyAlignment="1" applyProtection="1">
      <alignment horizontal="center" vertical="center" wrapText="1"/>
      <protection/>
    </xf>
    <xf numFmtId="0" fontId="258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3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5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59" fillId="5" borderId="40" xfId="66" applyNumberFormat="1" applyFont="1" applyFill="1" applyBorder="1" applyAlignment="1" applyProtection="1" quotePrefix="1">
      <alignment horizontal="right" vertical="center"/>
      <protection/>
    </xf>
    <xf numFmtId="3" fontId="253" fillId="5" borderId="17" xfId="58" applyNumberFormat="1" applyFont="1" applyFill="1" applyBorder="1" applyAlignment="1" applyProtection="1">
      <alignment vertical="center"/>
      <protection/>
    </xf>
    <xf numFmtId="3" fontId="253" fillId="5" borderId="12" xfId="58" applyNumberFormat="1" applyFont="1" applyFill="1" applyBorder="1" applyAlignment="1" applyProtection="1">
      <alignment vertical="center"/>
      <protection/>
    </xf>
    <xf numFmtId="3" fontId="253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1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1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59" fillId="5" borderId="40" xfId="66" applyNumberFormat="1" applyFont="1" applyFill="1" applyBorder="1" applyAlignment="1" quotePrefix="1">
      <alignment horizontal="right" vertical="center"/>
      <protection/>
    </xf>
    <xf numFmtId="3" fontId="253" fillId="5" borderId="17" xfId="58" applyNumberFormat="1" applyFont="1" applyFill="1" applyBorder="1" applyAlignment="1">
      <alignment vertical="center"/>
      <protection/>
    </xf>
    <xf numFmtId="3" fontId="253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1" fillId="45" borderId="22" xfId="58" applyNumberFormat="1" applyFont="1" applyFill="1" applyBorder="1" applyAlignment="1" applyProtection="1">
      <alignment horizontal="center" vertical="center"/>
      <protection/>
    </xf>
    <xf numFmtId="3" fontId="253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3" fillId="5" borderId="17" xfId="58" applyNumberFormat="1" applyFont="1" applyFill="1" applyBorder="1" applyAlignment="1" applyProtection="1">
      <alignment vertical="center"/>
      <protection locked="0"/>
    </xf>
    <xf numFmtId="3" fontId="253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1" fillId="45" borderId="29" xfId="58" applyNumberFormat="1" applyFont="1" applyFill="1" applyBorder="1" applyAlignment="1" applyProtection="1">
      <alignment horizontal="center" vertical="center"/>
      <protection/>
    </xf>
    <xf numFmtId="188" fontId="241" fillId="45" borderId="27" xfId="58" applyNumberFormat="1" applyFont="1" applyFill="1" applyBorder="1" applyAlignment="1" applyProtection="1">
      <alignment horizontal="center" vertical="center"/>
      <protection/>
    </xf>
    <xf numFmtId="188" fontId="241" fillId="45" borderId="33" xfId="58" applyNumberFormat="1" applyFont="1" applyFill="1" applyBorder="1" applyAlignment="1" applyProtection="1">
      <alignment horizontal="center" vertical="center"/>
      <protection/>
    </xf>
    <xf numFmtId="188" fontId="241" fillId="45" borderId="31" xfId="58" applyNumberFormat="1" applyFont="1" applyFill="1" applyBorder="1" applyAlignment="1" applyProtection="1">
      <alignment horizontal="center" vertical="center"/>
      <protection/>
    </xf>
    <xf numFmtId="188" fontId="241" fillId="45" borderId="42" xfId="58" applyNumberFormat="1" applyFont="1" applyFill="1" applyBorder="1" applyAlignment="1" applyProtection="1">
      <alignment horizontal="center" vertical="center"/>
      <protection/>
    </xf>
    <xf numFmtId="188" fontId="241" fillId="45" borderId="43" xfId="58" applyNumberFormat="1" applyFont="1" applyFill="1" applyBorder="1" applyAlignment="1" applyProtection="1">
      <alignment horizontal="center" vertical="center"/>
      <protection/>
    </xf>
    <xf numFmtId="0" fontId="260" fillId="49" borderId="49" xfId="66" applyFont="1" applyFill="1" applyBorder="1" applyAlignment="1" quotePrefix="1">
      <alignment horizontal="right" vertical="center"/>
      <protection/>
    </xf>
    <xf numFmtId="0" fontId="255" fillId="49" borderId="50" xfId="66" applyFont="1" applyFill="1" applyBorder="1" applyAlignment="1">
      <alignment horizontal="right" vertical="center"/>
      <protection/>
    </xf>
    <xf numFmtId="0" fontId="254" fillId="49" borderId="51" xfId="66" applyFont="1" applyFill="1" applyBorder="1" applyAlignment="1">
      <alignment horizontal="center" vertical="center" wrapText="1"/>
      <protection/>
    </xf>
    <xf numFmtId="3" fontId="253" fillId="49" borderId="49" xfId="58" applyNumberFormat="1" applyFont="1" applyFill="1" applyBorder="1" applyAlignment="1">
      <alignment vertical="center"/>
      <protection/>
    </xf>
    <xf numFmtId="3" fontId="253" fillId="49" borderId="50" xfId="58" applyNumberFormat="1" applyFont="1" applyFill="1" applyBorder="1" applyAlignment="1">
      <alignment vertical="center"/>
      <protection/>
    </xf>
    <xf numFmtId="0" fontId="258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3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0" fillId="49" borderId="49" xfId="66" applyFont="1" applyFill="1" applyBorder="1" applyAlignment="1" applyProtection="1" quotePrefix="1">
      <alignment horizontal="right" vertical="center"/>
      <protection/>
    </xf>
    <xf numFmtId="0" fontId="255" fillId="49" borderId="50" xfId="66" applyFont="1" applyFill="1" applyBorder="1" applyAlignment="1" applyProtection="1">
      <alignment horizontal="right" vertical="center"/>
      <protection/>
    </xf>
    <xf numFmtId="0" fontId="254" fillId="49" borderId="51" xfId="66" applyFont="1" applyFill="1" applyBorder="1" applyAlignment="1" applyProtection="1">
      <alignment horizontal="center" vertical="center" wrapText="1"/>
      <protection/>
    </xf>
    <xf numFmtId="3" fontId="254" fillId="49" borderId="89" xfId="58" applyNumberFormat="1" applyFont="1" applyFill="1" applyBorder="1" applyAlignment="1" applyProtection="1">
      <alignment vertical="center"/>
      <protection/>
    </xf>
    <xf numFmtId="3" fontId="253" fillId="49" borderId="49" xfId="58" applyNumberFormat="1" applyFont="1" applyFill="1" applyBorder="1" applyAlignment="1" applyProtection="1">
      <alignment vertical="center"/>
      <protection/>
    </xf>
    <xf numFmtId="3" fontId="253" fillId="49" borderId="50" xfId="58" applyNumberFormat="1" applyFont="1" applyFill="1" applyBorder="1" applyAlignment="1" applyProtection="1">
      <alignment vertical="center"/>
      <protection/>
    </xf>
    <xf numFmtId="3" fontId="253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1" fillId="39" borderId="103" xfId="62" applyFont="1" applyFill="1" applyBorder="1" applyProtection="1">
      <alignment/>
      <protection/>
    </xf>
    <xf numFmtId="190" fontId="261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2" fillId="52" borderId="104" xfId="58" applyFont="1" applyFill="1" applyBorder="1" applyAlignment="1" applyProtection="1" quotePrefix="1">
      <alignment vertical="center"/>
      <protection/>
    </xf>
    <xf numFmtId="0" fontId="263" fillId="52" borderId="105" xfId="58" applyFont="1" applyFill="1" applyBorder="1" applyAlignment="1" applyProtection="1">
      <alignment horizontal="center" vertical="center"/>
      <protection/>
    </xf>
    <xf numFmtId="0" fontId="262" fillId="52" borderId="106" xfId="58" applyFont="1" applyFill="1" applyBorder="1" applyAlignment="1" applyProtection="1" quotePrefix="1">
      <alignment horizontal="center" vertical="center" wrapText="1"/>
      <protection/>
    </xf>
    <xf numFmtId="0" fontId="264" fillId="52" borderId="17" xfId="58" applyFont="1" applyFill="1" applyBorder="1" applyAlignment="1" applyProtection="1" quotePrefix="1">
      <alignment horizontal="center" vertical="center"/>
      <protection/>
    </xf>
    <xf numFmtId="0" fontId="264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2" fillId="39" borderId="23" xfId="58" applyNumberFormat="1" applyFont="1" applyFill="1" applyBorder="1" applyAlignment="1" applyProtection="1">
      <alignment horizontal="center" vertical="center" wrapText="1"/>
      <protection/>
    </xf>
    <xf numFmtId="1" fontId="262" fillId="39" borderId="92" xfId="58" applyNumberFormat="1" applyFont="1" applyFill="1" applyBorder="1" applyAlignment="1" applyProtection="1">
      <alignment horizontal="center" vertical="center" wrapText="1"/>
      <protection/>
    </xf>
    <xf numFmtId="1" fontId="262" fillId="39" borderId="22" xfId="58" applyNumberFormat="1" applyFont="1" applyFill="1" applyBorder="1" applyAlignment="1" applyProtection="1">
      <alignment horizontal="center" vertical="center" wrapText="1"/>
      <protection/>
    </xf>
    <xf numFmtId="0" fontId="265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3" fillId="39" borderId="0" xfId="58" applyFont="1" applyFill="1" applyBorder="1" applyAlignment="1" applyProtection="1">
      <alignment horizontal="left" vertical="center" wrapText="1"/>
      <protection/>
    </xf>
    <xf numFmtId="181" fontId="262" fillId="4" borderId="40" xfId="66" applyNumberFormat="1" applyFont="1" applyFill="1" applyBorder="1" applyAlignment="1" quotePrefix="1">
      <alignment horizontal="right" vertical="center"/>
      <protection/>
    </xf>
    <xf numFmtId="3" fontId="262" fillId="4" borderId="61" xfId="58" applyNumberFormat="1" applyFont="1" applyFill="1" applyBorder="1" applyAlignment="1" applyProtection="1">
      <alignment vertical="center"/>
      <protection/>
    </xf>
    <xf numFmtId="3" fontId="263" fillId="4" borderId="17" xfId="58" applyNumberFormat="1" applyFont="1" applyFill="1" applyBorder="1" applyAlignment="1">
      <alignment vertical="center"/>
      <protection/>
    </xf>
    <xf numFmtId="3" fontId="263" fillId="4" borderId="12" xfId="58" applyNumberFormat="1" applyFont="1" applyFill="1" applyBorder="1" applyAlignment="1" applyProtection="1">
      <alignment vertical="center"/>
      <protection/>
    </xf>
    <xf numFmtId="3" fontId="263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1" fillId="53" borderId="30" xfId="58" applyNumberFormat="1" applyFont="1" applyFill="1" applyBorder="1" applyAlignment="1" applyProtection="1">
      <alignment horizontal="center" vertical="center"/>
      <protection/>
    </xf>
    <xf numFmtId="188" fontId="241" fillId="53" borderId="34" xfId="58" applyNumberFormat="1" applyFont="1" applyFill="1" applyBorder="1" applyAlignment="1" applyProtection="1">
      <alignment horizontal="center" vertical="center"/>
      <protection/>
    </xf>
    <xf numFmtId="188" fontId="241" fillId="53" borderId="44" xfId="58" applyNumberFormat="1" applyFont="1" applyFill="1" applyBorder="1" applyAlignment="1" applyProtection="1">
      <alignment horizontal="center" vertical="center"/>
      <protection/>
    </xf>
    <xf numFmtId="3" fontId="263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3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1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1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2" fillId="4" borderId="61" xfId="58" applyNumberFormat="1" applyFont="1" applyFill="1" applyBorder="1" applyAlignment="1" applyProtection="1">
      <alignment horizontal="right" vertical="center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/>
    </xf>
    <xf numFmtId="3" fontId="263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 locked="0"/>
    </xf>
    <xf numFmtId="3" fontId="263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2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2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2" fillId="4" borderId="20" xfId="66" applyNumberFormat="1" applyFont="1" applyFill="1" applyBorder="1" applyAlignment="1" quotePrefix="1">
      <alignment horizontal="right" vertical="center"/>
      <protection/>
    </xf>
    <xf numFmtId="3" fontId="262" fillId="4" borderId="19" xfId="58" applyNumberFormat="1" applyFont="1" applyFill="1" applyBorder="1" applyAlignment="1" applyProtection="1">
      <alignment vertical="center"/>
      <protection/>
    </xf>
    <xf numFmtId="3" fontId="263" fillId="4" borderId="23" xfId="58" applyNumberFormat="1" applyFont="1" applyFill="1" applyBorder="1" applyAlignment="1" applyProtection="1">
      <alignment vertical="center"/>
      <protection/>
    </xf>
    <xf numFmtId="3" fontId="263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3" fillId="45" borderId="62" xfId="58" applyNumberFormat="1" applyFont="1" applyFill="1" applyBorder="1" applyAlignment="1" applyProtection="1">
      <alignment horizontal="center" vertical="center"/>
      <protection/>
    </xf>
    <xf numFmtId="188" fontId="233" fillId="45" borderId="64" xfId="58" applyNumberFormat="1" applyFont="1" applyFill="1" applyBorder="1" applyAlignment="1" applyProtection="1">
      <alignment horizontal="center" vertical="center"/>
      <protection/>
    </xf>
    <xf numFmtId="188" fontId="233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1" fillId="45" borderId="87" xfId="58" applyNumberFormat="1" applyFont="1" applyFill="1" applyBorder="1" applyAlignment="1" applyProtection="1">
      <alignment horizontal="center" vertical="center"/>
      <protection/>
    </xf>
    <xf numFmtId="188" fontId="241" fillId="45" borderId="84" xfId="58" applyNumberFormat="1" applyFont="1" applyFill="1" applyBorder="1" applyAlignment="1" applyProtection="1">
      <alignment horizontal="center" vertical="center"/>
      <protection/>
    </xf>
    <xf numFmtId="188" fontId="241" fillId="53" borderId="88" xfId="58" applyNumberFormat="1" applyFont="1" applyFill="1" applyBorder="1" applyAlignment="1" applyProtection="1">
      <alignment horizontal="center" vertical="center"/>
      <protection/>
    </xf>
    <xf numFmtId="188" fontId="241" fillId="53" borderId="39" xfId="58" applyNumberFormat="1" applyFont="1" applyFill="1" applyBorder="1" applyAlignment="1" applyProtection="1">
      <alignment horizontal="center" vertical="center"/>
      <protection/>
    </xf>
    <xf numFmtId="178" fontId="266" fillId="52" borderId="113" xfId="66" applyNumberFormat="1" applyFont="1" applyFill="1" applyBorder="1" applyAlignment="1">
      <alignment horizontal="right" vertical="center"/>
      <protection/>
    </xf>
    <xf numFmtId="181" fontId="264" fillId="52" borderId="50" xfId="66" applyNumberFormat="1" applyFont="1" applyFill="1" applyBorder="1" applyAlignment="1" quotePrefix="1">
      <alignment horizontal="right" vertical="center"/>
      <protection/>
    </xf>
    <xf numFmtId="0" fontId="262" fillId="52" borderId="114" xfId="66" applyFont="1" applyFill="1" applyBorder="1" applyAlignment="1">
      <alignment horizontal="center" vertical="center" wrapText="1"/>
      <protection/>
    </xf>
    <xf numFmtId="3" fontId="262" fillId="52" borderId="89" xfId="58" applyNumberFormat="1" applyFont="1" applyFill="1" applyBorder="1" applyAlignment="1" applyProtection="1">
      <alignment vertical="center"/>
      <protection/>
    </xf>
    <xf numFmtId="3" fontId="263" fillId="52" borderId="49" xfId="58" applyNumberFormat="1" applyFont="1" applyFill="1" applyBorder="1" applyAlignment="1">
      <alignment vertical="center"/>
      <protection/>
    </xf>
    <xf numFmtId="3" fontId="263" fillId="52" borderId="115" xfId="58" applyNumberFormat="1" applyFont="1" applyFill="1" applyBorder="1" applyAlignment="1">
      <alignment vertical="center"/>
      <protection/>
    </xf>
    <xf numFmtId="3" fontId="263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1" fillId="39" borderId="103" xfId="62" applyNumberFormat="1" applyFont="1" applyFill="1" applyBorder="1" applyProtection="1">
      <alignment/>
      <protection/>
    </xf>
    <xf numFmtId="190" fontId="267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8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69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0" fillId="48" borderId="12" xfId="58" applyFont="1" applyFill="1" applyBorder="1" applyAlignment="1" applyProtection="1">
      <alignment horizontal="center" vertical="center"/>
      <protection locked="0"/>
    </xf>
    <xf numFmtId="3" fontId="270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69" fillId="39" borderId="0" xfId="58" applyFont="1" applyFill="1" applyAlignment="1">
      <alignment vertical="center"/>
      <protection/>
    </xf>
    <xf numFmtId="0" fontId="269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0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76" fillId="32" borderId="0" xfId="64" applyFont="1" applyFill="1" applyProtection="1">
      <alignment/>
      <protection/>
    </xf>
    <xf numFmtId="0" fontId="239" fillId="32" borderId="0" xfId="61" applyFont="1" applyFill="1" applyAlignment="1" applyProtection="1">
      <alignment horizontal="center" vertical="center"/>
      <protection/>
    </xf>
    <xf numFmtId="0" fontId="277" fillId="32" borderId="0" xfId="70" applyFont="1" applyFill="1" applyBorder="1" applyAlignment="1" applyProtection="1">
      <alignment horizontal="left"/>
      <protection/>
    </xf>
    <xf numFmtId="0" fontId="240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39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78" fillId="39" borderId="12" xfId="64" applyNumberFormat="1" applyFont="1" applyFill="1" applyBorder="1" applyAlignment="1" applyProtection="1">
      <alignment horizontal="center" vertical="center"/>
      <protection/>
    </xf>
    <xf numFmtId="186" fontId="27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0" fillId="32" borderId="0" xfId="58" applyFont="1" applyFill="1" applyBorder="1" applyAlignment="1" applyProtection="1" quotePrefix="1">
      <alignment/>
      <protection/>
    </xf>
    <xf numFmtId="0" fontId="279" fillId="32" borderId="0" xfId="61" applyFont="1" applyFill="1" applyBorder="1" applyAlignment="1" applyProtection="1">
      <alignment horizontal="right"/>
      <protection/>
    </xf>
    <xf numFmtId="0" fontId="270" fillId="32" borderId="0" xfId="64" applyFont="1" applyFill="1" applyBorder="1" applyAlignment="1" applyProtection="1">
      <alignment horizontal="right"/>
      <protection/>
    </xf>
    <xf numFmtId="186" fontId="280" fillId="39" borderId="12" xfId="70" applyNumberFormat="1" applyFont="1" applyFill="1" applyBorder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1" fillId="32" borderId="0" xfId="64" applyFont="1" applyFill="1" applyBorder="1" applyAlignment="1" applyProtection="1">
      <alignment horizontal="center"/>
      <protection/>
    </xf>
    <xf numFmtId="189" fontId="240" fillId="32" borderId="0" xfId="71" applyNumberFormat="1" applyFont="1" applyFill="1" applyBorder="1" applyAlignment="1" applyProtection="1">
      <alignment/>
      <protection/>
    </xf>
    <xf numFmtId="38" fontId="240" fillId="32" borderId="0" xfId="71" applyNumberFormat="1" applyFont="1" applyFill="1" applyBorder="1" applyProtection="1">
      <alignment/>
      <protection/>
    </xf>
    <xf numFmtId="0" fontId="240" fillId="32" borderId="0" xfId="71" applyNumberFormat="1" applyFont="1" applyFill="1" applyAlignment="1" applyProtection="1">
      <alignment/>
      <protection/>
    </xf>
    <xf numFmtId="0" fontId="279" fillId="32" borderId="0" xfId="61" applyFont="1" applyFill="1" applyBorder="1" applyAlignment="1" applyProtection="1" quotePrefix="1">
      <alignment horizontal="left"/>
      <protection/>
    </xf>
    <xf numFmtId="0" fontId="282" fillId="32" borderId="0" xfId="61" applyFont="1" applyFill="1" applyBorder="1" applyAlignment="1" applyProtection="1">
      <alignment/>
      <protection/>
    </xf>
    <xf numFmtId="179" fontId="283" fillId="39" borderId="12" xfId="58" applyNumberFormat="1" applyFont="1" applyFill="1" applyBorder="1" applyAlignment="1" applyProtection="1">
      <alignment horizontal="center" vertical="center"/>
      <protection/>
    </xf>
    <xf numFmtId="0" fontId="284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5" fillId="42" borderId="126" xfId="61" applyNumberFormat="1" applyFont="1" applyFill="1" applyBorder="1" applyAlignment="1" applyProtection="1" quotePrefix="1">
      <alignment horizontal="center" wrapText="1"/>
      <protection/>
    </xf>
    <xf numFmtId="195" fontId="286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5" fillId="42" borderId="132" xfId="61" applyNumberFormat="1" applyFont="1" applyFill="1" applyBorder="1" applyAlignment="1" applyProtection="1" quotePrefix="1">
      <alignment horizontal="center"/>
      <protection/>
    </xf>
    <xf numFmtId="179" fontId="289" fillId="42" borderId="132" xfId="61" applyNumberFormat="1" applyFont="1" applyFill="1" applyBorder="1" applyAlignment="1" applyProtection="1" quotePrefix="1">
      <alignment horizontal="center"/>
      <protection/>
    </xf>
    <xf numFmtId="196" fontId="239" fillId="61" borderId="132" xfId="61" applyNumberFormat="1" applyFont="1" applyFill="1" applyBorder="1" applyAlignment="1" applyProtection="1" quotePrefix="1">
      <alignment horizontal="center"/>
      <protection/>
    </xf>
    <xf numFmtId="179" fontId="237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88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4" fillId="39" borderId="82" xfId="61" applyNumberFormat="1" applyFont="1" applyFill="1" applyBorder="1" applyAlignment="1" applyProtection="1" quotePrefix="1">
      <alignment/>
      <protection/>
    </xf>
    <xf numFmtId="189" fontId="274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3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4" fillId="32" borderId="105" xfId="61" applyNumberFormat="1" applyFont="1" applyFill="1" applyBorder="1" applyAlignment="1" applyProtection="1" quotePrefix="1">
      <alignment/>
      <protection/>
    </xf>
    <xf numFmtId="189" fontId="274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4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8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1" fillId="65" borderId="159" xfId="61" applyNumberFormat="1" applyFont="1" applyFill="1" applyBorder="1" applyAlignment="1" applyProtection="1">
      <alignment horizontal="center"/>
      <protection/>
    </xf>
    <xf numFmtId="190" fontId="292" fillId="65" borderId="160" xfId="61" applyNumberFormat="1" applyFont="1" applyFill="1" applyBorder="1" applyAlignment="1" applyProtection="1">
      <alignment horizontal="center"/>
      <protection/>
    </xf>
    <xf numFmtId="190" fontId="293" fillId="66" borderId="159" xfId="61" applyNumberFormat="1" applyFont="1" applyFill="1" applyBorder="1" applyAlignment="1" applyProtection="1">
      <alignment horizontal="center"/>
      <protection/>
    </xf>
    <xf numFmtId="190" fontId="294" fillId="66" borderId="160" xfId="61" applyNumberFormat="1" applyFont="1" applyFill="1" applyBorder="1" applyAlignment="1" applyProtection="1">
      <alignment horizontal="center"/>
      <protection/>
    </xf>
    <xf numFmtId="190" fontId="295" fillId="67" borderId="161" xfId="61" applyNumberFormat="1" applyFont="1" applyFill="1" applyBorder="1" applyAlignment="1" applyProtection="1">
      <alignment horizontal="center"/>
      <protection/>
    </xf>
    <xf numFmtId="190" fontId="296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1" fillId="65" borderId="165" xfId="61" applyNumberFormat="1" applyFont="1" applyFill="1" applyBorder="1" applyAlignment="1" applyProtection="1">
      <alignment horizontal="center"/>
      <protection/>
    </xf>
    <xf numFmtId="190" fontId="292" fillId="65" borderId="166" xfId="61" applyNumberFormat="1" applyFont="1" applyFill="1" applyBorder="1" applyAlignment="1" applyProtection="1">
      <alignment horizontal="center"/>
      <protection/>
    </xf>
    <xf numFmtId="190" fontId="293" fillId="66" borderId="165" xfId="61" applyNumberFormat="1" applyFont="1" applyFill="1" applyBorder="1" applyAlignment="1" applyProtection="1">
      <alignment horizontal="center"/>
      <protection/>
    </xf>
    <xf numFmtId="190" fontId="294" fillId="66" borderId="166" xfId="61" applyNumberFormat="1" applyFont="1" applyFill="1" applyBorder="1" applyAlignment="1" applyProtection="1">
      <alignment horizontal="center"/>
      <protection/>
    </xf>
    <xf numFmtId="190" fontId="295" fillId="67" borderId="167" xfId="61" applyNumberFormat="1" applyFont="1" applyFill="1" applyBorder="1" applyAlignment="1" applyProtection="1">
      <alignment horizontal="center"/>
      <protection/>
    </xf>
    <xf numFmtId="190" fontId="296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2" fillId="0" borderId="0" xfId="61" applyProtection="1">
      <alignment/>
      <protection/>
    </xf>
    <xf numFmtId="0" fontId="212" fillId="0" borderId="0" xfId="61" applyNumberFormat="1" applyProtection="1">
      <alignment/>
      <protection/>
    </xf>
    <xf numFmtId="186" fontId="235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7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7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58" applyNumberFormat="1" applyFont="1" applyFill="1" applyBorder="1" applyAlignment="1" applyProtection="1">
      <alignment horizontal="center" vertical="center"/>
      <protection/>
    </xf>
    <xf numFmtId="3" fontId="270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4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8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4" fillId="48" borderId="17" xfId="58" applyNumberFormat="1" applyFont="1" applyFill="1" applyBorder="1" applyAlignment="1" applyProtection="1">
      <alignment horizontal="right" vertical="center"/>
      <protection locked="0"/>
    </xf>
    <xf numFmtId="3" fontId="244" fillId="48" borderId="12" xfId="58" applyNumberFormat="1" applyFont="1" applyFill="1" applyBorder="1" applyAlignment="1" applyProtection="1">
      <alignment horizontal="right" vertical="center"/>
      <protection locked="0"/>
    </xf>
    <xf numFmtId="3" fontId="244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4" fillId="32" borderId="17" xfId="58" applyNumberFormat="1" applyFont="1" applyFill="1" applyBorder="1" applyAlignment="1" applyProtection="1">
      <alignment horizontal="right" vertical="center"/>
      <protection locked="0"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3" fontId="244" fillId="32" borderId="18" xfId="58" applyNumberFormat="1" applyFont="1" applyFill="1" applyBorder="1" applyAlignment="1" applyProtection="1">
      <alignment horizontal="right" vertical="center"/>
      <protection locked="0"/>
    </xf>
    <xf numFmtId="200" fontId="247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7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69" fillId="39" borderId="91" xfId="58" applyFont="1" applyFill="1" applyBorder="1" applyAlignment="1">
      <alignment horizontal="center" vertical="center" wrapText="1"/>
      <protection/>
    </xf>
    <xf numFmtId="182" fontId="296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1" fillId="45" borderId="17" xfId="58" applyNumberFormat="1" applyFont="1" applyFill="1" applyBorder="1" applyAlignment="1" applyProtection="1">
      <alignment horizontal="center" vertical="center"/>
      <protection/>
    </xf>
    <xf numFmtId="188" fontId="241" fillId="45" borderId="12" xfId="58" applyNumberFormat="1" applyFont="1" applyFill="1" applyBorder="1" applyAlignment="1" applyProtection="1">
      <alignment horizontal="center" vertical="center"/>
      <protection/>
    </xf>
    <xf numFmtId="188" fontId="241" fillId="45" borderId="18" xfId="58" applyNumberFormat="1" applyFont="1" applyFill="1" applyBorder="1" applyAlignment="1" applyProtection="1">
      <alignment horizontal="center" vertical="center"/>
      <protection/>
    </xf>
    <xf numFmtId="0" fontId="246" fillId="47" borderId="49" xfId="66" applyFont="1" applyFill="1" applyBorder="1" applyAlignment="1" applyProtection="1">
      <alignment horizontal="right" vertical="center"/>
      <protection/>
    </xf>
    <xf numFmtId="188" fontId="241" fillId="45" borderId="75" xfId="58" applyNumberFormat="1" applyFont="1" applyFill="1" applyBorder="1" applyAlignment="1" applyProtection="1">
      <alignment horizontal="center" vertical="center"/>
      <protection/>
    </xf>
    <xf numFmtId="188" fontId="241" fillId="45" borderId="72" xfId="58" applyNumberFormat="1" applyFont="1" applyFill="1" applyBorder="1" applyAlignment="1" applyProtection="1">
      <alignment horizontal="center" vertical="center"/>
      <protection/>
    </xf>
    <xf numFmtId="188" fontId="241" fillId="45" borderId="70" xfId="58" applyNumberFormat="1" applyFont="1" applyFill="1" applyBorder="1" applyAlignment="1" applyProtection="1">
      <alignment horizontal="center" vertical="center"/>
      <protection/>
    </xf>
    <xf numFmtId="188" fontId="241" fillId="45" borderId="67" xfId="58" applyNumberFormat="1" applyFont="1" applyFill="1" applyBorder="1" applyAlignment="1" applyProtection="1">
      <alignment horizontal="center" vertical="center"/>
      <protection/>
    </xf>
    <xf numFmtId="188" fontId="241" fillId="53" borderId="87" xfId="58" applyNumberFormat="1" applyFont="1" applyFill="1" applyBorder="1" applyAlignment="1" applyProtection="1">
      <alignment horizontal="center" vertical="center"/>
      <protection/>
    </xf>
    <xf numFmtId="188" fontId="241" fillId="53" borderId="84" xfId="58" applyNumberFormat="1" applyFont="1" applyFill="1" applyBorder="1" applyAlignment="1" applyProtection="1">
      <alignment horizontal="center" vertical="center"/>
      <protection/>
    </xf>
    <xf numFmtId="188" fontId="241" fillId="48" borderId="17" xfId="58" applyNumberFormat="1" applyFont="1" applyFill="1" applyBorder="1" applyAlignment="1" applyProtection="1">
      <alignment horizontal="center" vertical="center"/>
      <protection/>
    </xf>
    <xf numFmtId="188" fontId="241" fillId="48" borderId="12" xfId="58" applyNumberFormat="1" applyFont="1" applyFill="1" applyBorder="1" applyAlignment="1" applyProtection="1">
      <alignment horizontal="center" vertical="center"/>
      <protection/>
    </xf>
    <xf numFmtId="188" fontId="241" fillId="48" borderId="18" xfId="58" applyNumberFormat="1" applyFont="1" applyFill="1" applyBorder="1" applyAlignment="1" applyProtection="1">
      <alignment horizontal="center" vertical="center"/>
      <protection/>
    </xf>
    <xf numFmtId="188" fontId="241" fillId="4" borderId="18" xfId="58" applyNumberFormat="1" applyFont="1" applyFill="1" applyBorder="1" applyAlignment="1" applyProtection="1">
      <alignment horizontal="center" vertical="center"/>
      <protection/>
    </xf>
    <xf numFmtId="188" fontId="241" fillId="5" borderId="18" xfId="58" applyNumberFormat="1" applyFont="1" applyFill="1" applyBorder="1" applyAlignment="1" applyProtection="1">
      <alignment horizontal="center" vertical="center"/>
      <protection/>
    </xf>
    <xf numFmtId="188" fontId="241" fillId="45" borderId="38" xfId="58" applyNumberFormat="1" applyFont="1" applyFill="1" applyBorder="1" applyAlignment="1" applyProtection="1">
      <alignment horizontal="center" vertical="center"/>
      <protection/>
    </xf>
    <xf numFmtId="188" fontId="241" fillId="45" borderId="36" xfId="58" applyNumberFormat="1" applyFont="1" applyFill="1" applyBorder="1" applyAlignment="1" applyProtection="1">
      <alignment horizontal="center" vertical="center"/>
      <protection/>
    </xf>
    <xf numFmtId="188" fontId="241" fillId="32" borderId="17" xfId="58" applyNumberFormat="1" applyFont="1" applyFill="1" applyBorder="1" applyAlignment="1" applyProtection="1">
      <alignment horizontal="center" vertical="center"/>
      <protection/>
    </xf>
    <xf numFmtId="188" fontId="241" fillId="32" borderId="12" xfId="58" applyNumberFormat="1" applyFont="1" applyFill="1" applyBorder="1" applyAlignment="1" applyProtection="1">
      <alignment horizontal="center" vertical="center"/>
      <protection/>
    </xf>
    <xf numFmtId="188" fontId="241" fillId="32" borderId="18" xfId="58" applyNumberFormat="1" applyFont="1" applyFill="1" applyBorder="1" applyAlignment="1" applyProtection="1">
      <alignment horizontal="center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0" fillId="70" borderId="0" xfId="60" applyFont="1" applyFill="1" applyBorder="1">
      <alignment/>
      <protection/>
    </xf>
    <xf numFmtId="0" fontId="300" fillId="70" borderId="0" xfId="60" applyFont="1" applyFill="1" applyBorder="1" applyAlignment="1">
      <alignment/>
      <protection/>
    </xf>
    <xf numFmtId="0" fontId="300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0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26" fillId="71" borderId="12" xfId="58" applyNumberFormat="1" applyFont="1" applyFill="1" applyBorder="1" applyProtection="1">
      <alignment/>
      <protection locked="0"/>
    </xf>
    <xf numFmtId="49" fontId="301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1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1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5" fillId="71" borderId="66" xfId="58" applyNumberFormat="1" applyFont="1" applyFill="1" applyBorder="1" applyAlignment="1" quotePrefix="1">
      <alignment horizontal="center"/>
      <protection/>
    </xf>
    <xf numFmtId="0" fontId="302" fillId="71" borderId="66" xfId="58" applyFont="1" applyFill="1" applyBorder="1">
      <alignment/>
      <protection/>
    </xf>
    <xf numFmtId="49" fontId="301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3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4" fillId="71" borderId="97" xfId="58" applyNumberFormat="1" applyFont="1" applyFill="1" applyBorder="1" applyAlignment="1">
      <alignment horizontal="center"/>
      <protection/>
    </xf>
    <xf numFmtId="182" fontId="305" fillId="71" borderId="61" xfId="58" applyNumberFormat="1" applyFont="1" applyFill="1" applyBorder="1" applyAlignment="1">
      <alignment horizontal="left"/>
      <protection/>
    </xf>
    <xf numFmtId="182" fontId="306" fillId="71" borderId="61" xfId="58" applyNumberFormat="1" applyFont="1" applyFill="1" applyBorder="1" applyAlignment="1">
      <alignment horizontal="left"/>
      <protection/>
    </xf>
    <xf numFmtId="0" fontId="302" fillId="71" borderId="142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302" fillId="71" borderId="111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02" fillId="71" borderId="64" xfId="58" applyFont="1" applyFill="1" applyBorder="1" applyAlignment="1">
      <alignment horizontal="left"/>
      <protection/>
    </xf>
    <xf numFmtId="0" fontId="300" fillId="0" borderId="0" xfId="60" applyFont="1" applyFill="1" applyBorder="1" quotePrefix="1">
      <alignment/>
      <protection/>
    </xf>
    <xf numFmtId="182" fontId="300" fillId="0" borderId="0" xfId="60" applyNumberFormat="1" applyFont="1" applyFill="1" applyBorder="1">
      <alignment/>
      <protection/>
    </xf>
    <xf numFmtId="0" fontId="302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09" fillId="71" borderId="66" xfId="58" applyFont="1" applyFill="1" applyBorder="1">
      <alignment/>
      <protection/>
    </xf>
    <xf numFmtId="182" fontId="310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2" fontId="305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1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176" xfId="58" applyFont="1" applyFill="1" applyBorder="1" applyAlignment="1">
      <alignment horizontal="left"/>
      <protection/>
    </xf>
    <xf numFmtId="0" fontId="307" fillId="0" borderId="0" xfId="58" applyNumberFormat="1" applyFont="1" applyFill="1" applyBorder="1" applyAlignment="1" quotePrefix="1">
      <alignment horizontal="center"/>
      <protection/>
    </xf>
    <xf numFmtId="0" fontId="311" fillId="0" borderId="0" xfId="58" applyFont="1" applyFill="1" applyBorder="1" applyAlignment="1">
      <alignment horizontal="left"/>
      <protection/>
    </xf>
    <xf numFmtId="0" fontId="300" fillId="70" borderId="12" xfId="60" applyFont="1" applyFill="1" applyBorder="1">
      <alignment/>
      <protection/>
    </xf>
    <xf numFmtId="0" fontId="300" fillId="70" borderId="12" xfId="60" applyFont="1" applyFill="1" applyBorder="1" applyAlignment="1">
      <alignment/>
      <protection/>
    </xf>
    <xf numFmtId="0" fontId="300" fillId="73" borderId="12" xfId="60" applyFont="1" applyFill="1" applyBorder="1">
      <alignment/>
      <protection/>
    </xf>
    <xf numFmtId="0" fontId="300" fillId="0" borderId="12" xfId="60" applyFont="1" applyFill="1" applyBorder="1">
      <alignment/>
      <protection/>
    </xf>
    <xf numFmtId="14" fontId="300" fillId="71" borderId="12" xfId="60" applyNumberFormat="1" applyFont="1" applyFill="1" applyBorder="1" applyAlignment="1">
      <alignment horizontal="left"/>
      <protection/>
    </xf>
    <xf numFmtId="49" fontId="235" fillId="32" borderId="12" xfId="58" applyNumberFormat="1" applyFont="1" applyFill="1" applyBorder="1" applyAlignment="1" applyProtection="1">
      <alignment horizontal="center" vertical="center"/>
      <protection locked="0"/>
    </xf>
    <xf numFmtId="49" fontId="247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4" fillId="71" borderId="97" xfId="58" applyNumberFormat="1" applyFont="1" applyFill="1" applyBorder="1" applyAlignment="1">
      <alignment horizontal="center"/>
      <protection/>
    </xf>
    <xf numFmtId="49" fontId="312" fillId="71" borderId="66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01" fillId="71" borderId="63" xfId="58" applyNumberFormat="1" applyFont="1" applyFill="1" applyBorder="1" applyAlignment="1" quotePrefix="1">
      <alignment horizontal="center"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49" fontId="301" fillId="71" borderId="129" xfId="58" applyNumberFormat="1" applyFont="1" applyFill="1" applyBorder="1" applyAlignment="1" quotePrefix="1">
      <alignment horizontal="center"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49" fontId="245" fillId="71" borderId="64" xfId="58" applyNumberFormat="1" applyFont="1" applyFill="1" applyBorder="1" applyAlignment="1" quotePrefix="1">
      <alignment horizontal="center"/>
      <protection/>
    </xf>
    <xf numFmtId="49" fontId="296" fillId="39" borderId="13" xfId="58" applyNumberFormat="1" applyFont="1" applyFill="1" applyBorder="1" applyAlignment="1" applyProtection="1">
      <alignment horizontal="center" vertical="center" wrapText="1"/>
      <protection/>
    </xf>
    <xf numFmtId="0" fontId="237" fillId="32" borderId="23" xfId="0" applyFont="1" applyFill="1" applyBorder="1" applyAlignment="1" applyProtection="1">
      <alignment horizontal="center" vertical="center" wrapText="1"/>
      <protection/>
    </xf>
    <xf numFmtId="0" fontId="237" fillId="32" borderId="24" xfId="0" applyFont="1" applyFill="1" applyBorder="1" applyAlignment="1" applyProtection="1">
      <alignment horizontal="center" vertical="center" wrapText="1"/>
      <protection/>
    </xf>
    <xf numFmtId="0" fontId="237" fillId="32" borderId="22" xfId="0" applyFont="1" applyFill="1" applyBorder="1" applyAlignment="1" applyProtection="1">
      <alignment horizontal="center" vertical="center" wrapText="1"/>
      <protection/>
    </xf>
    <xf numFmtId="0" fontId="269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8" fillId="74" borderId="0" xfId="60" applyFill="1">
      <alignment/>
      <protection/>
    </xf>
    <xf numFmtId="0" fontId="228" fillId="74" borderId="0" xfId="60" applyFill="1" applyAlignment="1">
      <alignment/>
      <protection/>
    </xf>
    <xf numFmtId="0" fontId="228" fillId="32" borderId="0" xfId="60" applyFill="1">
      <alignment/>
      <protection/>
    </xf>
    <xf numFmtId="0" fontId="228" fillId="32" borderId="0" xfId="60" applyFill="1" applyAlignment="1">
      <alignment/>
      <protection/>
    </xf>
    <xf numFmtId="188" fontId="241" fillId="27" borderId="31" xfId="58" applyNumberFormat="1" applyFont="1" applyFill="1" applyBorder="1" applyAlignment="1" applyProtection="1">
      <alignment horizontal="center" vertical="center"/>
      <protection/>
    </xf>
    <xf numFmtId="188" fontId="241" fillId="4" borderId="97" xfId="58" applyNumberFormat="1" applyFont="1" applyFill="1" applyBorder="1" applyAlignment="1" applyProtection="1">
      <alignment horizontal="center" vertical="center"/>
      <protection/>
    </xf>
    <xf numFmtId="188" fontId="241" fillId="4" borderId="17" xfId="58" applyNumberFormat="1" applyFont="1" applyFill="1" applyBorder="1" applyAlignment="1" applyProtection="1">
      <alignment horizontal="center" vertical="center"/>
      <protection/>
    </xf>
    <xf numFmtId="188" fontId="241" fillId="4" borderId="13" xfId="58" applyNumberFormat="1" applyFont="1" applyFill="1" applyBorder="1" applyAlignment="1" applyProtection="1">
      <alignment horizontal="center" vertical="center"/>
      <protection/>
    </xf>
    <xf numFmtId="188" fontId="241" fillId="5" borderId="97" xfId="58" applyNumberFormat="1" applyFont="1" applyFill="1" applyBorder="1" applyAlignment="1" applyProtection="1">
      <alignment horizontal="center" vertical="center"/>
      <protection/>
    </xf>
    <xf numFmtId="188" fontId="241" fillId="5" borderId="17" xfId="58" applyNumberFormat="1" applyFont="1" applyFill="1" applyBorder="1" applyAlignment="1" applyProtection="1">
      <alignment horizontal="center" vertical="center"/>
      <protection/>
    </xf>
    <xf numFmtId="188" fontId="241" fillId="5" borderId="13" xfId="58" applyNumberFormat="1" applyFont="1" applyFill="1" applyBorder="1" applyAlignment="1" applyProtection="1">
      <alignment horizontal="center" vertical="center"/>
      <protection/>
    </xf>
    <xf numFmtId="188" fontId="241" fillId="45" borderId="124" xfId="58" applyNumberFormat="1" applyFont="1" applyFill="1" applyBorder="1" applyAlignment="1" applyProtection="1">
      <alignment horizontal="center" vertical="center"/>
      <protection/>
    </xf>
    <xf numFmtId="188" fontId="241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1" fillId="45" borderId="23" xfId="58" applyNumberFormat="1" applyFont="1" applyFill="1" applyBorder="1" applyAlignment="1" applyProtection="1">
      <alignment horizontal="center" vertical="center"/>
      <protection/>
    </xf>
    <xf numFmtId="188" fontId="241" fillId="45" borderId="92" xfId="58" applyNumberFormat="1" applyFont="1" applyFill="1" applyBorder="1" applyAlignment="1" applyProtection="1">
      <alignment horizontal="center" vertical="center"/>
      <protection/>
    </xf>
    <xf numFmtId="188" fontId="241" fillId="45" borderId="177" xfId="58" applyNumberFormat="1" applyFont="1" applyFill="1" applyBorder="1" applyAlignment="1" applyProtection="1">
      <alignment horizontal="center" vertical="center"/>
      <protection/>
    </xf>
    <xf numFmtId="188" fontId="241" fillId="53" borderId="180" xfId="58" applyNumberFormat="1" applyFont="1" applyFill="1" applyBorder="1" applyAlignment="1" applyProtection="1">
      <alignment horizontal="center" vertical="center"/>
      <protection/>
    </xf>
    <xf numFmtId="188" fontId="241" fillId="27" borderId="181" xfId="58" applyNumberFormat="1" applyFont="1" applyFill="1" applyBorder="1" applyAlignment="1" applyProtection="1">
      <alignment horizontal="center" vertical="center"/>
      <protection/>
    </xf>
    <xf numFmtId="188" fontId="241" fillId="27" borderId="182" xfId="58" applyNumberFormat="1" applyFont="1" applyFill="1" applyBorder="1" applyAlignment="1" applyProtection="1">
      <alignment horizontal="center" vertical="center"/>
      <protection/>
    </xf>
    <xf numFmtId="188" fontId="241" fillId="53" borderId="183" xfId="58" applyNumberFormat="1" applyFont="1" applyFill="1" applyBorder="1" applyAlignment="1" applyProtection="1">
      <alignment horizontal="center" vertical="center"/>
      <protection/>
    </xf>
    <xf numFmtId="188" fontId="241" fillId="53" borderId="171" xfId="58" applyNumberFormat="1" applyFont="1" applyFill="1" applyBorder="1" applyAlignment="1" applyProtection="1">
      <alignment horizontal="center" vertical="center"/>
      <protection/>
    </xf>
    <xf numFmtId="181" fontId="313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8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/>
      <protection/>
    </xf>
    <xf numFmtId="38" fontId="314" fillId="45" borderId="47" xfId="71" applyNumberFormat="1" applyFont="1" applyFill="1" applyBorder="1" applyAlignment="1" applyProtection="1">
      <alignment/>
      <protection/>
    </xf>
    <xf numFmtId="38" fontId="314" fillId="45" borderId="147" xfId="71" applyNumberFormat="1" applyFont="1" applyFill="1" applyBorder="1" applyAlignment="1" applyProtection="1">
      <alignment/>
      <protection/>
    </xf>
    <xf numFmtId="197" fontId="315" fillId="45" borderId="66" xfId="6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6" fillId="45" borderId="145" xfId="6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 horizontal="center"/>
      <protection/>
    </xf>
    <xf numFmtId="38" fontId="314" fillId="45" borderId="47" xfId="71" applyNumberFormat="1" applyFont="1" applyFill="1" applyBorder="1" applyAlignment="1" applyProtection="1">
      <alignment horizontal="center"/>
      <protection/>
    </xf>
    <xf numFmtId="38" fontId="314" fillId="45" borderId="147" xfId="71" applyNumberFormat="1" applyFont="1" applyFill="1" applyBorder="1" applyAlignment="1" applyProtection="1">
      <alignment horizontal="center"/>
      <protection/>
    </xf>
    <xf numFmtId="188" fontId="241" fillId="32" borderId="13" xfId="58" applyNumberFormat="1" applyFont="1" applyFill="1" applyBorder="1" applyAlignment="1" applyProtection="1">
      <alignment horizontal="center" vertical="center"/>
      <protection/>
    </xf>
    <xf numFmtId="188" fontId="241" fillId="45" borderId="60" xfId="58" applyNumberFormat="1" applyFont="1" applyFill="1" applyBorder="1" applyAlignment="1" applyProtection="1">
      <alignment horizontal="center" vertical="center"/>
      <protection/>
    </xf>
    <xf numFmtId="188" fontId="241" fillId="45" borderId="184" xfId="58" applyNumberFormat="1" applyFont="1" applyFill="1" applyBorder="1" applyAlignment="1" applyProtection="1">
      <alignment horizontal="center" vertical="center"/>
      <protection/>
    </xf>
    <xf numFmtId="188" fontId="241" fillId="53" borderId="111" xfId="58" applyNumberFormat="1" applyFont="1" applyFill="1" applyBorder="1" applyAlignment="1" applyProtection="1">
      <alignment horizontal="center" vertical="center"/>
      <protection/>
    </xf>
    <xf numFmtId="188" fontId="241" fillId="53" borderId="146" xfId="58" applyNumberFormat="1" applyFont="1" applyFill="1" applyBorder="1" applyAlignment="1" applyProtection="1">
      <alignment horizontal="center" vertical="center"/>
      <protection/>
    </xf>
    <xf numFmtId="188" fontId="241" fillId="53" borderId="33" xfId="58" applyNumberFormat="1" applyFont="1" applyFill="1" applyBorder="1" applyAlignment="1" applyProtection="1">
      <alignment horizontal="center" vertical="center"/>
      <protection/>
    </xf>
    <xf numFmtId="188" fontId="241" fillId="53" borderId="29" xfId="58" applyNumberFormat="1" applyFont="1" applyFill="1" applyBorder="1" applyAlignment="1" applyProtection="1">
      <alignment horizontal="center" vertical="center"/>
      <protection/>
    </xf>
    <xf numFmtId="188" fontId="241" fillId="53" borderId="178" xfId="58" applyNumberFormat="1" applyFont="1" applyFill="1" applyBorder="1" applyAlignment="1" applyProtection="1">
      <alignment horizontal="center" vertical="center"/>
      <protection/>
    </xf>
    <xf numFmtId="188" fontId="241" fillId="53" borderId="177" xfId="58" applyNumberFormat="1" applyFont="1" applyFill="1" applyBorder="1" applyAlignment="1" applyProtection="1">
      <alignment horizontal="center" vertical="center"/>
      <protection/>
    </xf>
    <xf numFmtId="188" fontId="241" fillId="45" borderId="185" xfId="58" applyNumberFormat="1" applyFont="1" applyFill="1" applyBorder="1" applyAlignment="1" applyProtection="1">
      <alignment horizontal="center" vertical="center"/>
      <protection/>
    </xf>
    <xf numFmtId="188" fontId="241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1" fillId="45" borderId="188" xfId="58" applyNumberFormat="1" applyFont="1" applyFill="1" applyBorder="1" applyAlignment="1" applyProtection="1">
      <alignment horizontal="center" vertical="center"/>
      <protection/>
    </xf>
    <xf numFmtId="188" fontId="241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69" fillId="39" borderId="26" xfId="58" applyFont="1" applyFill="1" applyBorder="1" applyAlignment="1">
      <alignment vertical="center"/>
      <protection/>
    </xf>
    <xf numFmtId="0" fontId="26" fillId="32" borderId="0" xfId="58" applyFont="1" applyFill="1" applyBorder="1">
      <alignment/>
      <protection/>
    </xf>
    <xf numFmtId="0" fontId="25" fillId="32" borderId="0" xfId="58" applyFont="1" applyFill="1" applyBorder="1">
      <alignment/>
      <protection/>
    </xf>
    <xf numFmtId="49" fontId="269" fillId="39" borderId="0" xfId="58" applyNumberFormat="1" applyFont="1" applyFill="1" applyAlignment="1">
      <alignment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7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3" fillId="64" borderId="122" xfId="71" applyNumberFormat="1" applyFont="1" applyFill="1" applyBorder="1" applyAlignment="1" applyProtection="1">
      <alignment horizontal="center"/>
      <protection/>
    </xf>
    <xf numFmtId="38" fontId="253" fillId="64" borderId="41" xfId="71" applyNumberFormat="1" applyFont="1" applyFill="1" applyBorder="1" applyAlignment="1" applyProtection="1">
      <alignment horizontal="center"/>
      <protection/>
    </xf>
    <xf numFmtId="38" fontId="253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17" fillId="39" borderId="26" xfId="62" applyFont="1" applyFill="1" applyBorder="1" applyAlignment="1" applyProtection="1">
      <alignment horizontal="center"/>
      <protection/>
    </xf>
    <xf numFmtId="0" fontId="317" fillId="39" borderId="0" xfId="62" applyFont="1" applyFill="1" applyBorder="1" applyAlignment="1" applyProtection="1">
      <alignment horizontal="center"/>
      <protection/>
    </xf>
    <xf numFmtId="0" fontId="317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0" fillId="39" borderId="109" xfId="58" applyFont="1" applyFill="1" applyBorder="1" applyAlignment="1" applyProtection="1" quotePrefix="1">
      <alignment horizontal="center" vertical="center"/>
      <protection/>
    </xf>
    <xf numFmtId="0" fontId="270" fillId="39" borderId="25" xfId="58" applyFont="1" applyFill="1" applyBorder="1" applyAlignment="1" applyProtection="1" quotePrefix="1">
      <alignment horizontal="center" vertical="center"/>
      <protection/>
    </xf>
    <xf numFmtId="0" fontId="270" fillId="39" borderId="13" xfId="58" applyFont="1" applyFill="1" applyBorder="1" applyAlignment="1" applyProtection="1" quotePrefix="1">
      <alignment horizontal="center" vertical="center"/>
      <protection/>
    </xf>
    <xf numFmtId="186" fontId="223" fillId="39" borderId="109" xfId="53" applyNumberFormat="1" applyFill="1" applyBorder="1" applyAlignment="1" applyProtection="1">
      <alignment horizontal="center" vertical="center"/>
      <protection/>
    </xf>
    <xf numFmtId="186" fontId="277" fillId="39" borderId="13" xfId="58" applyNumberFormat="1" applyFont="1" applyFill="1" applyBorder="1" applyAlignment="1" applyProtection="1">
      <alignment horizontal="center" vertical="center"/>
      <protection/>
    </xf>
    <xf numFmtId="3" fontId="223" fillId="39" borderId="109" xfId="53" applyNumberFormat="1" applyFill="1" applyBorder="1" applyAlignment="1" applyProtection="1">
      <alignment horizontal="center"/>
      <protection/>
    </xf>
    <xf numFmtId="0" fontId="277" fillId="39" borderId="25" xfId="70" applyFont="1" applyFill="1" applyBorder="1" applyAlignment="1" applyProtection="1">
      <alignment horizontal="center"/>
      <protection/>
    </xf>
    <xf numFmtId="0" fontId="277" fillId="39" borderId="13" xfId="70" applyFont="1" applyFill="1" applyBorder="1" applyAlignment="1" applyProtection="1">
      <alignment horizontal="center"/>
      <protection/>
    </xf>
    <xf numFmtId="1" fontId="247" fillId="48" borderId="109" xfId="58" applyNumberFormat="1" applyFont="1" applyFill="1" applyBorder="1" applyAlignment="1" applyProtection="1">
      <alignment horizontal="center" vertical="center"/>
      <protection/>
    </xf>
    <xf numFmtId="1" fontId="247" fillId="48" borderId="13" xfId="58" applyNumberFormat="1" applyFont="1" applyFill="1" applyBorder="1" applyAlignment="1" applyProtection="1">
      <alignment horizontal="center" vertical="center"/>
      <protection/>
    </xf>
    <xf numFmtId="0" fontId="318" fillId="32" borderId="0" xfId="61" applyFont="1" applyFill="1" applyBorder="1" applyAlignment="1" applyProtection="1">
      <alignment horizontal="center"/>
      <protection/>
    </xf>
    <xf numFmtId="194" fontId="279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3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7" fillId="48" borderId="109" xfId="58" applyNumberFormat="1" applyFont="1" applyFill="1" applyBorder="1" applyAlignment="1" applyProtection="1">
      <alignment horizontal="center" vertical="center"/>
      <protection locked="0"/>
    </xf>
    <xf numFmtId="1" fontId="247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59" fillId="5" borderId="25" xfId="66" applyFont="1" applyFill="1" applyBorder="1" applyAlignment="1" quotePrefix="1">
      <alignment horizontal="left" vertical="center" wrapText="1"/>
      <protection/>
    </xf>
    <xf numFmtId="0" fontId="319" fillId="5" borderId="25" xfId="58" applyFont="1" applyFill="1" applyBorder="1" applyAlignment="1">
      <alignment horizontal="left" vertical="center" wrapText="1"/>
      <protection/>
    </xf>
    <xf numFmtId="3" fontId="268" fillId="32" borderId="109" xfId="58" applyNumberFormat="1" applyFont="1" applyFill="1" applyBorder="1" applyAlignment="1" applyProtection="1">
      <alignment horizontal="center" vertical="center"/>
      <protection locked="0"/>
    </xf>
    <xf numFmtId="3" fontId="268" fillId="32" borderId="25" xfId="58" applyNumberFormat="1" applyFont="1" applyFill="1" applyBorder="1" applyAlignment="1" applyProtection="1">
      <alignment horizontal="center" vertical="center"/>
      <protection locked="0"/>
    </xf>
    <xf numFmtId="3" fontId="268" fillId="32" borderId="13" xfId="58" applyNumberFormat="1" applyFont="1" applyFill="1" applyBorder="1" applyAlignment="1" applyProtection="1">
      <alignment horizontal="center" vertical="center"/>
      <protection locked="0"/>
    </xf>
    <xf numFmtId="3" fontId="320" fillId="32" borderId="109" xfId="58" applyNumberFormat="1" applyFont="1" applyFill="1" applyBorder="1" applyAlignment="1" applyProtection="1">
      <alignment horizontal="center" vertical="center"/>
      <protection locked="0"/>
    </xf>
    <xf numFmtId="3" fontId="320" fillId="32" borderId="25" xfId="58" applyNumberFormat="1" applyFont="1" applyFill="1" applyBorder="1" applyAlignment="1" applyProtection="1">
      <alignment horizontal="center" vertical="center"/>
      <protection locked="0"/>
    </xf>
    <xf numFmtId="3" fontId="320" fillId="32" borderId="13" xfId="58" applyNumberFormat="1" applyFont="1" applyFill="1" applyBorder="1" applyAlignment="1" applyProtection="1">
      <alignment horizontal="center" vertical="center"/>
      <protection locked="0"/>
    </xf>
    <xf numFmtId="0" fontId="262" fillId="4" borderId="25" xfId="66" applyFont="1" applyFill="1" applyBorder="1" applyAlignment="1" quotePrefix="1">
      <alignment horizontal="left" vertical="center" wrapText="1"/>
      <protection/>
    </xf>
    <xf numFmtId="0" fontId="321" fillId="4" borderId="25" xfId="58" applyFont="1" applyFill="1" applyBorder="1" applyAlignment="1">
      <alignment horizontal="left" vertical="center" wrapText="1"/>
      <protection/>
    </xf>
    <xf numFmtId="0" fontId="262" fillId="4" borderId="25" xfId="58" applyFont="1" applyFill="1" applyBorder="1" applyAlignment="1">
      <alignment horizontal="left" vertical="center"/>
      <protection/>
    </xf>
    <xf numFmtId="0" fontId="262" fillId="4" borderId="25" xfId="58" applyFont="1" applyFill="1" applyBorder="1" applyAlignment="1">
      <alignment horizontal="left" vertical="center" wrapText="1"/>
      <protection/>
    </xf>
    <xf numFmtId="0" fontId="262" fillId="4" borderId="97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horizontal="left" vertical="center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2" fillId="4" borderId="25" xfId="58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62" fillId="4" borderId="25" xfId="66" applyFont="1" applyFill="1" applyBorder="1" applyAlignment="1" quotePrefix="1">
      <alignment horizontal="left" vertical="center"/>
      <protection/>
    </xf>
    <xf numFmtId="0" fontId="262" fillId="4" borderId="21" xfId="66" applyFont="1" applyFill="1" applyBorder="1" applyAlignment="1">
      <alignment vertical="center" wrapText="1"/>
      <protection/>
    </xf>
    <xf numFmtId="0" fontId="262" fillId="4" borderId="97" xfId="66" applyFont="1" applyFill="1" applyBorder="1" applyAlignment="1">
      <alignment horizontal="left" vertical="center"/>
      <protection/>
    </xf>
    <xf numFmtId="0" fontId="262" fillId="4" borderId="25" xfId="66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vertical="center" wrapText="1"/>
      <protection/>
    </xf>
    <xf numFmtId="0" fontId="321" fillId="4" borderId="25" xfId="58" applyFont="1" applyFill="1" applyBorder="1" applyAlignment="1">
      <alignment vertical="center" wrapText="1"/>
      <protection/>
    </xf>
    <xf numFmtId="0" fontId="244" fillId="48" borderId="109" xfId="58" applyFont="1" applyFill="1" applyBorder="1" applyAlignment="1" applyProtection="1">
      <alignment horizontal="center" vertical="center" wrapText="1"/>
      <protection/>
    </xf>
    <xf numFmtId="0" fontId="244" fillId="48" borderId="25" xfId="58" applyFont="1" applyFill="1" applyBorder="1" applyAlignment="1" applyProtection="1">
      <alignment horizontal="center" vertical="center" wrapText="1"/>
      <protection/>
    </xf>
    <xf numFmtId="0" fontId="244" fillId="48" borderId="13" xfId="58" applyFont="1" applyFill="1" applyBorder="1" applyAlignment="1" applyProtection="1">
      <alignment horizontal="center" vertical="center" wrapText="1"/>
      <protection/>
    </xf>
    <xf numFmtId="0" fontId="270" fillId="32" borderId="109" xfId="58" applyFont="1" applyFill="1" applyBorder="1" applyAlignment="1" applyProtection="1">
      <alignment vertical="center" wrapText="1"/>
      <protection/>
    </xf>
    <xf numFmtId="0" fontId="270" fillId="32" borderId="25" xfId="58" applyFont="1" applyFill="1" applyBorder="1" applyAlignment="1" applyProtection="1">
      <alignment vertical="center" wrapText="1"/>
      <protection/>
    </xf>
    <xf numFmtId="0" fontId="270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59" fillId="5" borderId="25" xfId="66" applyFont="1" applyFill="1" applyBorder="1" applyAlignment="1" applyProtection="1" quotePrefix="1">
      <alignment horizontal="left" vertical="center" wrapText="1"/>
      <protection/>
    </xf>
    <xf numFmtId="0" fontId="319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wrapText="1"/>
      <protection/>
    </xf>
    <xf numFmtId="0" fontId="247" fillId="48" borderId="97" xfId="58" applyFont="1" applyFill="1" applyBorder="1" applyAlignment="1" applyProtection="1">
      <alignment wrapText="1"/>
      <protection/>
    </xf>
    <xf numFmtId="0" fontId="247" fillId="32" borderId="109" xfId="58" applyFont="1" applyFill="1" applyBorder="1" applyAlignment="1" applyProtection="1">
      <alignment horizontal="left" vertical="center"/>
      <protection/>
    </xf>
    <xf numFmtId="0" fontId="247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7" fillId="48" borderId="25" xfId="58" applyFont="1" applyFill="1" applyBorder="1" applyAlignment="1" applyProtection="1">
      <alignment horizontal="left"/>
      <protection/>
    </xf>
    <xf numFmtId="0" fontId="247" fillId="48" borderId="97" xfId="58" applyFont="1" applyFill="1" applyBorder="1" applyAlignment="1" applyProtection="1">
      <alignment horizontal="left"/>
      <protection/>
    </xf>
    <xf numFmtId="0" fontId="247" fillId="48" borderId="25" xfId="58" applyFont="1" applyFill="1" applyBorder="1" applyAlignment="1" applyProtection="1">
      <alignment horizontal="left" vertical="center"/>
      <protection/>
    </xf>
    <xf numFmtId="0" fontId="247" fillId="48" borderId="97" xfId="58" applyFont="1" applyFill="1" applyBorder="1" applyAlignment="1" applyProtection="1">
      <alignment horizontal="left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0" fontId="247" fillId="48" borderId="97" xfId="58" applyFont="1" applyFill="1" applyBorder="1" applyAlignment="1" applyProtection="1">
      <alignment vertical="center" wrapText="1"/>
      <protection/>
    </xf>
    <xf numFmtId="0" fontId="247" fillId="48" borderId="25" xfId="66" applyFont="1" applyFill="1" applyBorder="1" applyAlignment="1" applyProtection="1" quotePrefix="1">
      <alignment horizontal="left" vertical="center" wrapText="1"/>
      <protection/>
    </xf>
    <xf numFmtId="0" fontId="247" fillId="48" borderId="97" xfId="66" applyFont="1" applyFill="1" applyBorder="1" applyAlignment="1" applyProtection="1" quotePrefix="1">
      <alignment horizontal="left" vertical="center" wrapText="1"/>
      <protection/>
    </xf>
    <xf numFmtId="0" fontId="247" fillId="48" borderId="25" xfId="66" applyFont="1" applyFill="1" applyBorder="1" applyAlignment="1" applyProtection="1">
      <alignment horizontal="left" vertical="center"/>
      <protection/>
    </xf>
    <xf numFmtId="0" fontId="247" fillId="48" borderId="97" xfId="66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/>
      <protection/>
    </xf>
    <xf numFmtId="0" fontId="247" fillId="48" borderId="97" xfId="66" applyFont="1" applyFill="1" applyBorder="1" applyAlignment="1" applyProtection="1" quotePrefix="1">
      <alignment horizontal="left" vertical="center"/>
      <protection/>
    </xf>
    <xf numFmtId="0" fontId="247" fillId="48" borderId="25" xfId="66" applyFont="1" applyFill="1" applyBorder="1" applyAlignment="1" applyProtection="1">
      <alignment vertical="center" wrapText="1"/>
      <protection/>
    </xf>
    <xf numFmtId="0" fontId="247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58" applyFont="1" applyFill="1" applyBorder="1" applyAlignment="1" applyProtection="1">
      <alignment horizontal="center" vertical="center" wrapText="1"/>
      <protection locked="0"/>
    </xf>
    <xf numFmtId="0" fontId="244" fillId="48" borderId="25" xfId="58" applyFont="1" applyFill="1" applyBorder="1" applyAlignment="1" applyProtection="1">
      <alignment horizontal="center" vertical="center" wrapText="1"/>
      <protection locked="0"/>
    </xf>
    <xf numFmtId="0" fontId="244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8" fillId="42" borderId="14" xfId="58" applyFont="1" applyFill="1" applyBorder="1" applyAlignment="1" applyProtection="1">
      <alignment horizontal="center" vertical="center"/>
      <protection/>
    </xf>
    <xf numFmtId="0" fontId="298" fillId="42" borderId="15" xfId="58" applyFont="1" applyFill="1" applyBorder="1" applyAlignment="1" applyProtection="1">
      <alignment horizontal="center" vertical="center"/>
      <protection/>
    </xf>
    <xf numFmtId="0" fontId="298" fillId="42" borderId="16" xfId="58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3" fillId="52" borderId="14" xfId="58" applyFont="1" applyFill="1" applyBorder="1" applyAlignment="1" applyProtection="1">
      <alignment horizontal="center" vertical="center"/>
      <protection/>
    </xf>
    <xf numFmtId="0" fontId="323" fillId="52" borderId="15" xfId="58" applyFont="1" applyFill="1" applyBorder="1" applyAlignment="1" applyProtection="1">
      <alignment horizontal="center" vertical="center"/>
      <protection/>
    </xf>
    <xf numFmtId="0" fontId="323" fillId="52" borderId="16" xfId="58" applyFont="1" applyFill="1" applyBorder="1" applyAlignment="1" applyProtection="1">
      <alignment horizontal="center" vertical="center"/>
      <protection/>
    </xf>
    <xf numFmtId="0" fontId="270" fillId="32" borderId="109" xfId="58" applyFont="1" applyFill="1" applyBorder="1" applyAlignment="1" applyProtection="1">
      <alignment horizontal="center" vertical="center" wrapText="1"/>
      <protection/>
    </xf>
    <xf numFmtId="0" fontId="270" fillId="32" borderId="25" xfId="58" applyFont="1" applyFill="1" applyBorder="1" applyAlignment="1" applyProtection="1">
      <alignment horizontal="center" vertical="center" wrapText="1"/>
      <protection/>
    </xf>
    <xf numFmtId="0" fontId="270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18" t="str">
        <f>+OTCHET!B9</f>
        <v>ОУ "Неофит Рилски", гр. Килифарево</v>
      </c>
      <c r="C2" s="1719"/>
      <c r="D2" s="1720"/>
      <c r="E2" s="1008"/>
      <c r="F2" s="1009">
        <f>+OTCHET!H9</f>
        <v>0</v>
      </c>
      <c r="G2" s="1010" t="str">
        <f>+OTCHET!F12</f>
        <v>5401</v>
      </c>
      <c r="H2" s="1011"/>
      <c r="I2" s="1721">
        <f>+OTCHET!H607</f>
        <v>0</v>
      </c>
      <c r="J2" s="1722"/>
      <c r="K2" s="1002"/>
      <c r="L2" s="1723">
        <f>OTCHET!H605</f>
        <v>0</v>
      </c>
      <c r="M2" s="1724"/>
      <c r="N2" s="172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978</v>
      </c>
      <c r="T2" s="1726">
        <f>+OTCHET!I9</f>
        <v>0</v>
      </c>
      <c r="U2" s="172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28" t="s">
        <v>981</v>
      </c>
      <c r="T4" s="1728"/>
      <c r="U4" s="172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45199</v>
      </c>
      <c r="M6" s="1008"/>
      <c r="N6" s="1033" t="s">
        <v>983</v>
      </c>
      <c r="O6" s="997"/>
      <c r="P6" s="1034">
        <f>OTCHET!F9</f>
        <v>45199</v>
      </c>
      <c r="Q6" s="1033" t="s">
        <v>983</v>
      </c>
      <c r="R6" s="1035"/>
      <c r="S6" s="1729">
        <f>+Q4</f>
        <v>2023</v>
      </c>
      <c r="T6" s="1729"/>
      <c r="U6" s="172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09" t="s">
        <v>960</v>
      </c>
      <c r="T8" s="1710"/>
      <c r="U8" s="1711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45199</v>
      </c>
      <c r="H9" s="1008"/>
      <c r="I9" s="1058">
        <f>+L4</f>
        <v>2023</v>
      </c>
      <c r="J9" s="1059">
        <f>+L6</f>
        <v>45199</v>
      </c>
      <c r="K9" s="1060"/>
      <c r="L9" s="1061">
        <f>+L6</f>
        <v>45199</v>
      </c>
      <c r="M9" s="1060"/>
      <c r="N9" s="1062">
        <f>+L6</f>
        <v>45199</v>
      </c>
      <c r="O9" s="1063"/>
      <c r="P9" s="1064">
        <f>+L4</f>
        <v>2023</v>
      </c>
      <c r="Q9" s="1062">
        <f>+L6</f>
        <v>45199</v>
      </c>
      <c r="R9" s="1035"/>
      <c r="S9" s="1712" t="s">
        <v>961</v>
      </c>
      <c r="T9" s="1713"/>
      <c r="U9" s="1714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3" t="s">
        <v>998</v>
      </c>
      <c r="T13" s="1674"/>
      <c r="U13" s="1675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1994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4" t="s">
        <v>1979</v>
      </c>
      <c r="T14" s="1665"/>
      <c r="U14" s="166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5" t="s">
        <v>1978</v>
      </c>
      <c r="T15" s="1716"/>
      <c r="U15" s="1717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4" t="s">
        <v>1000</v>
      </c>
      <c r="T16" s="1665"/>
      <c r="U16" s="166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4" t="s">
        <v>1002</v>
      </c>
      <c r="T17" s="1665"/>
      <c r="U17" s="166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4" t="s">
        <v>1004</v>
      </c>
      <c r="T18" s="1665"/>
      <c r="U18" s="166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4" t="s">
        <v>1006</v>
      </c>
      <c r="T19" s="1665"/>
      <c r="U19" s="166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4" t="s">
        <v>1008</v>
      </c>
      <c r="T20" s="1665"/>
      <c r="U20" s="166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4" t="s">
        <v>1010</v>
      </c>
      <c r="T21" s="1665"/>
      <c r="U21" s="166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4" t="s">
        <v>1980</v>
      </c>
      <c r="T22" s="1695"/>
      <c r="U22" s="1696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79" t="s">
        <v>1013</v>
      </c>
      <c r="T23" s="1680"/>
      <c r="U23" s="1681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3" t="s">
        <v>1016</v>
      </c>
      <c r="T25" s="1674"/>
      <c r="U25" s="1675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4" t="s">
        <v>1018</v>
      </c>
      <c r="T26" s="1665"/>
      <c r="U26" s="166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4" t="s">
        <v>1020</v>
      </c>
      <c r="T27" s="1695"/>
      <c r="U27" s="1696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79" t="s">
        <v>1022</v>
      </c>
      <c r="T28" s="1680"/>
      <c r="U28" s="1681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79" t="s">
        <v>1029</v>
      </c>
      <c r="T35" s="1680"/>
      <c r="U35" s="1681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6" t="s">
        <v>1031</v>
      </c>
      <c r="T36" s="1707"/>
      <c r="U36" s="170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0" t="s">
        <v>1033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3" t="s">
        <v>1035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79" t="s">
        <v>1037</v>
      </c>
      <c r="T40" s="1680"/>
      <c r="U40" s="1681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3" t="s">
        <v>1040</v>
      </c>
      <c r="T42" s="1674"/>
      <c r="U42" s="1675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4" t="s">
        <v>1042</v>
      </c>
      <c r="T43" s="1665"/>
      <c r="U43" s="166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1997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4" t="s">
        <v>1043</v>
      </c>
      <c r="T44" s="1665"/>
      <c r="U44" s="166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3626</v>
      </c>
      <c r="G45" s="1109">
        <f>+IF($P$2=0,$Q45,0)</f>
        <v>3626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3626</v>
      </c>
      <c r="O45" s="1086"/>
      <c r="P45" s="1108">
        <f>+ROUND(OTCHET!E137,0)</f>
        <v>3626</v>
      </c>
      <c r="Q45" s="1109">
        <f>+ROUND(OTCHET!L137,0)</f>
        <v>3626</v>
      </c>
      <c r="R45" s="1035"/>
      <c r="S45" s="1694" t="s">
        <v>1045</v>
      </c>
      <c r="T45" s="1695"/>
      <c r="U45" s="1696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3626</v>
      </c>
      <c r="G46" s="1115">
        <f>+ROUND(+SUM(G42:G45),0)</f>
        <v>3626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3626</v>
      </c>
      <c r="O46" s="1086"/>
      <c r="P46" s="1114">
        <f>+ROUND(+SUM(P42:P45),0)</f>
        <v>3626</v>
      </c>
      <c r="Q46" s="1115">
        <f>+ROUND(+SUM(Q42:Q45),0)</f>
        <v>3626</v>
      </c>
      <c r="R46" s="1035"/>
      <c r="S46" s="1679" t="s">
        <v>1047</v>
      </c>
      <c r="T46" s="1680"/>
      <c r="U46" s="1681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3626</v>
      </c>
      <c r="G48" s="1189">
        <f>+ROUND(G23+G28+G35+G40+G46,0)</f>
        <v>3626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3626</v>
      </c>
      <c r="O48" s="1191"/>
      <c r="P48" s="1188">
        <f>+ROUND(P23+P28+P35+P40+P46,0)</f>
        <v>3626</v>
      </c>
      <c r="Q48" s="1189">
        <f>+ROUND(Q23+Q28+Q35+Q40+Q46,0)</f>
        <v>3626</v>
      </c>
      <c r="R48" s="1035"/>
      <c r="S48" s="1691" t="s">
        <v>1049</v>
      </c>
      <c r="T48" s="1692"/>
      <c r="U48" s="1693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123097</v>
      </c>
      <c r="G51" s="1091">
        <f>+IF($P$2=0,$Q51,0)</f>
        <v>102685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102685</v>
      </c>
      <c r="O51" s="1086"/>
      <c r="P51" s="1090">
        <f>+ROUND(OTCHET!E205-SUM(OTCHET!E217:E219)+OTCHET!E271+IF(+OR(OTCHET!$F$12=5500,OTCHET!$F$12=5600),0,+OTCHET!E297),0)</f>
        <v>123097</v>
      </c>
      <c r="Q51" s="1091">
        <f>+ROUND(OTCHET!L205-SUM(OTCHET!L217:L219)+OTCHET!L271+IF(+OR(OTCHET!$F$12=5500,OTCHET!$F$12=5600),0,+OTCHET!L297),0)</f>
        <v>102685</v>
      </c>
      <c r="R51" s="1035"/>
      <c r="S51" s="1673" t="s">
        <v>1053</v>
      </c>
      <c r="T51" s="1674"/>
      <c r="U51" s="1675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520</v>
      </c>
      <c r="G52" s="1109">
        <f>+IF($P$2=0,$Q52,0)</f>
        <v>260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260</v>
      </c>
      <c r="O52" s="1086"/>
      <c r="P52" s="1108">
        <f>+ROUND(+SUM(OTCHET!E217:E219),0)</f>
        <v>520</v>
      </c>
      <c r="Q52" s="1109">
        <f>+ROUND(+SUM(OTCHET!L217:L219),0)</f>
        <v>260</v>
      </c>
      <c r="R52" s="1035"/>
      <c r="S52" s="1664" t="s">
        <v>1055</v>
      </c>
      <c r="T52" s="1665"/>
      <c r="U52" s="166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569</v>
      </c>
      <c r="G53" s="1109">
        <f>+IF($P$2=0,$Q53,0)</f>
        <v>569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569</v>
      </c>
      <c r="O53" s="1086"/>
      <c r="P53" s="1108">
        <f>+ROUND(OTCHET!E223,0)</f>
        <v>569</v>
      </c>
      <c r="Q53" s="1109">
        <f>+ROUND(OTCHET!L223,0)</f>
        <v>569</v>
      </c>
      <c r="R53" s="1035"/>
      <c r="S53" s="1664" t="s">
        <v>1057</v>
      </c>
      <c r="T53" s="1665"/>
      <c r="U53" s="166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383174</v>
      </c>
      <c r="G54" s="1109">
        <f>+IF($P$2=0,$Q54,0)</f>
        <v>264977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264977</v>
      </c>
      <c r="O54" s="1086"/>
      <c r="P54" s="1108">
        <f>+ROUND(OTCHET!E187+OTCHET!E190,0)</f>
        <v>383174</v>
      </c>
      <c r="Q54" s="1109">
        <f>+ROUND(OTCHET!L187+OTCHET!L190,0)</f>
        <v>264977</v>
      </c>
      <c r="R54" s="1035"/>
      <c r="S54" s="1664" t="s">
        <v>1059</v>
      </c>
      <c r="T54" s="1665"/>
      <c r="U54" s="166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86000</v>
      </c>
      <c r="G55" s="1109">
        <f>+IF($P$2=0,$Q55,0)</f>
        <v>62280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62280</v>
      </c>
      <c r="O55" s="1086"/>
      <c r="P55" s="1108">
        <f>+ROUND(OTCHET!E196+OTCHET!E204,0)</f>
        <v>86000</v>
      </c>
      <c r="Q55" s="1109">
        <f>+ROUND(OTCHET!L196+OTCHET!L204,0)</f>
        <v>62280</v>
      </c>
      <c r="R55" s="1035"/>
      <c r="S55" s="1694" t="s">
        <v>1061</v>
      </c>
      <c r="T55" s="1695"/>
      <c r="U55" s="1696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593360</v>
      </c>
      <c r="G56" s="1197">
        <f>+ROUND(+SUM(G51:G55),0)</f>
        <v>430771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430771</v>
      </c>
      <c r="O56" s="1086"/>
      <c r="P56" s="1196">
        <f>+ROUND(+SUM(P51:P55),0)</f>
        <v>593360</v>
      </c>
      <c r="Q56" s="1197">
        <f>+ROUND(+SUM(Q51:Q55),0)</f>
        <v>430771</v>
      </c>
      <c r="R56" s="1035"/>
      <c r="S56" s="1679" t="s">
        <v>1063</v>
      </c>
      <c r="T56" s="1680"/>
      <c r="U56" s="1681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3" t="s">
        <v>1066</v>
      </c>
      <c r="T58" s="1674"/>
      <c r="U58" s="1675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4" t="s">
        <v>1068</v>
      </c>
      <c r="T59" s="1665"/>
      <c r="U59" s="166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4" t="s">
        <v>1070</v>
      </c>
      <c r="T60" s="1665"/>
      <c r="U60" s="166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4" t="s">
        <v>1072</v>
      </c>
      <c r="T61" s="1695"/>
      <c r="U61" s="1696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79" t="s">
        <v>1076</v>
      </c>
      <c r="T63" s="1680"/>
      <c r="U63" s="1681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3" t="s">
        <v>1079</v>
      </c>
      <c r="T65" s="1674"/>
      <c r="U65" s="1675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4" t="s">
        <v>1081</v>
      </c>
      <c r="T66" s="1665"/>
      <c r="U66" s="166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79" t="s">
        <v>1083</v>
      </c>
      <c r="T67" s="1680"/>
      <c r="U67" s="1681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3" t="s">
        <v>1086</v>
      </c>
      <c r="T69" s="1674"/>
      <c r="U69" s="1675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4" t="s">
        <v>1088</v>
      </c>
      <c r="T70" s="1665"/>
      <c r="U70" s="166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79" t="s">
        <v>1090</v>
      </c>
      <c r="T71" s="1680"/>
      <c r="U71" s="1681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3" t="s">
        <v>1093</v>
      </c>
      <c r="T73" s="1674"/>
      <c r="U73" s="1675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4" t="s">
        <v>1095</v>
      </c>
      <c r="T74" s="1665"/>
      <c r="U74" s="166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79" t="s">
        <v>1097</v>
      </c>
      <c r="T75" s="1680"/>
      <c r="U75" s="1681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593360</v>
      </c>
      <c r="G77" s="1221">
        <f>+ROUND(G56+G63+G67+G71+G75,0)</f>
        <v>430771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430771</v>
      </c>
      <c r="O77" s="1086"/>
      <c r="P77" s="1220">
        <f>+ROUND(P56+P63+P67+P71+P75,0)</f>
        <v>593360</v>
      </c>
      <c r="Q77" s="1221">
        <f>+ROUND(Q56+Q63+Q67+Q71+Q75,0)</f>
        <v>430771</v>
      </c>
      <c r="R77" s="1035"/>
      <c r="S77" s="1682" t="s">
        <v>1099</v>
      </c>
      <c r="T77" s="1683"/>
      <c r="U77" s="1684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589734</v>
      </c>
      <c r="G79" s="1097">
        <f>+IF($P$2=0,$Q79,0)</f>
        <v>449927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449927</v>
      </c>
      <c r="O79" s="1086"/>
      <c r="P79" s="1096">
        <f>+ROUND(OTCHET!E419,0)</f>
        <v>589734</v>
      </c>
      <c r="Q79" s="1097">
        <f>+ROUND(OTCHET!L419,0)</f>
        <v>449927</v>
      </c>
      <c r="R79" s="1035"/>
      <c r="S79" s="1673" t="s">
        <v>1102</v>
      </c>
      <c r="T79" s="1674"/>
      <c r="U79" s="1675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4" t="s">
        <v>1104</v>
      </c>
      <c r="T80" s="1665"/>
      <c r="U80" s="166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589734</v>
      </c>
      <c r="G81" s="1231">
        <f>+ROUND(G79+G80,0)</f>
        <v>449927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449927</v>
      </c>
      <c r="O81" s="1086"/>
      <c r="P81" s="1230">
        <f>+ROUND(P79+P80,0)</f>
        <v>589734</v>
      </c>
      <c r="Q81" s="1231">
        <f>+ROUND(Q79+Q80,0)</f>
        <v>449927</v>
      </c>
      <c r="R81" s="1035"/>
      <c r="S81" s="1670" t="s">
        <v>1106</v>
      </c>
      <c r="T81" s="1671"/>
      <c r="U81" s="1672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7">
        <f>+IF(+SUM(F82:N82)=0,0,"Контрола: дефицит/излишък = финансиране с обратен знак (Г. + Д. = 0)")</f>
        <v>0</v>
      </c>
      <c r="C82" s="1698"/>
      <c r="D82" s="169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22782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22782</v>
      </c>
      <c r="O83" s="1246"/>
      <c r="P83" s="1243">
        <f>+ROUND(P48,0)-ROUND(P77,0)+ROUND(P81,0)</f>
        <v>0</v>
      </c>
      <c r="Q83" s="1244">
        <f>+ROUND(Q48,0)-ROUND(Q77,0)+ROUND(Q81,0)</f>
        <v>22782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-22782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-22782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-22782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3" t="s">
        <v>1112</v>
      </c>
      <c r="T87" s="1674"/>
      <c r="U87" s="1675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4" t="s">
        <v>1114</v>
      </c>
      <c r="T88" s="1665"/>
      <c r="U88" s="166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79" t="s">
        <v>1116</v>
      </c>
      <c r="T89" s="1680"/>
      <c r="U89" s="1681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3" t="s">
        <v>1119</v>
      </c>
      <c r="T91" s="1674"/>
      <c r="U91" s="1675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4" t="s">
        <v>1121</v>
      </c>
      <c r="T92" s="1665"/>
      <c r="U92" s="166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4" t="s">
        <v>1123</v>
      </c>
      <c r="T93" s="1665"/>
      <c r="U93" s="166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4" t="s">
        <v>1125</v>
      </c>
      <c r="T94" s="1695"/>
      <c r="U94" s="1696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79" t="s">
        <v>1127</v>
      </c>
      <c r="T95" s="1680"/>
      <c r="U95" s="1681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3" t="s">
        <v>1130</v>
      </c>
      <c r="T97" s="1674"/>
      <c r="U97" s="1675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4" t="s">
        <v>1132</v>
      </c>
      <c r="T98" s="1665"/>
      <c r="U98" s="166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79" t="s">
        <v>1134</v>
      </c>
      <c r="T99" s="1680"/>
      <c r="U99" s="1681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1" t="s">
        <v>1136</v>
      </c>
      <c r="T101" s="1692"/>
      <c r="U101" s="1693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3" t="s">
        <v>1140</v>
      </c>
      <c r="T104" s="1674"/>
      <c r="U104" s="1675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4" t="s">
        <v>1142</v>
      </c>
      <c r="T105" s="1665"/>
      <c r="U105" s="166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79" t="s">
        <v>1144</v>
      </c>
      <c r="T106" s="1680"/>
      <c r="U106" s="1681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5" t="s">
        <v>1147</v>
      </c>
      <c r="T108" s="1686"/>
      <c r="U108" s="1687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88" t="s">
        <v>1149</v>
      </c>
      <c r="T109" s="1689"/>
      <c r="U109" s="1690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79" t="s">
        <v>1151</v>
      </c>
      <c r="T110" s="1680"/>
      <c r="U110" s="1681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3" t="s">
        <v>1154</v>
      </c>
      <c r="T112" s="1674"/>
      <c r="U112" s="1675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4" t="s">
        <v>1156</v>
      </c>
      <c r="T113" s="1665"/>
      <c r="U113" s="166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79" t="s">
        <v>1158</v>
      </c>
      <c r="T114" s="1680"/>
      <c r="U114" s="1681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3" t="s">
        <v>1161</v>
      </c>
      <c r="T116" s="1674"/>
      <c r="U116" s="1675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4" t="s">
        <v>1163</v>
      </c>
      <c r="T117" s="1665"/>
      <c r="U117" s="166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79" t="s">
        <v>1165</v>
      </c>
      <c r="T118" s="1680"/>
      <c r="U118" s="1681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2" t="s">
        <v>1167</v>
      </c>
      <c r="T120" s="1683"/>
      <c r="U120" s="1684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3" t="s">
        <v>1170</v>
      </c>
      <c r="T122" s="1674"/>
      <c r="U122" s="1675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3309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3309</v>
      </c>
      <c r="O123" s="1086"/>
      <c r="P123" s="1108">
        <f>+ROUND(OTCHET!E524,0)</f>
        <v>0</v>
      </c>
      <c r="Q123" s="1109">
        <f>+ROUND(OTCHET!L524,0)</f>
        <v>3309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4" t="s">
        <v>1174</v>
      </c>
      <c r="T124" s="1665"/>
      <c r="U124" s="166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7" t="s">
        <v>1176</v>
      </c>
      <c r="T126" s="1668"/>
      <c r="U126" s="166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3309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3309</v>
      </c>
      <c r="O127" s="1086"/>
      <c r="P127" s="1230">
        <f>+ROUND(+SUM(P122:P126),0)</f>
        <v>0</v>
      </c>
      <c r="Q127" s="1231">
        <f>+ROUND(+SUM(Q122:Q126),0)</f>
        <v>3309</v>
      </c>
      <c r="R127" s="1035"/>
      <c r="S127" s="1670" t="s">
        <v>1178</v>
      </c>
      <c r="T127" s="1671"/>
      <c r="U127" s="1672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3" t="s">
        <v>1181</v>
      </c>
      <c r="T129" s="1674"/>
      <c r="U129" s="1675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4" t="s">
        <v>1183</v>
      </c>
      <c r="T130" s="1665"/>
      <c r="U130" s="166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26091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26091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26091</v>
      </c>
      <c r="R131" s="1035"/>
      <c r="S131" s="1676" t="s">
        <v>1185</v>
      </c>
      <c r="T131" s="1677"/>
      <c r="U131" s="167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26091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26091</v>
      </c>
      <c r="O132" s="1086"/>
      <c r="P132" s="1283">
        <f>+ROUND(+P131-P129-P130,0)</f>
        <v>0</v>
      </c>
      <c r="Q132" s="1284">
        <f>+ROUND(+Q131-Q129-Q130,0)</f>
        <v>26091</v>
      </c>
      <c r="R132" s="1035"/>
      <c r="S132" s="1658" t="s">
        <v>1187</v>
      </c>
      <c r="T132" s="1659"/>
      <c r="U132" s="1660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1">
        <f>+IF(+SUM(F133:N133)=0,0,"Контрола: дефицит/излишък = финансиране с обратен знак (Г. + Д. = 0)")</f>
        <v>0</v>
      </c>
      <c r="C133" s="1661"/>
      <c r="D133" s="1661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662"/>
      <c r="G134" s="1662"/>
      <c r="H134" s="1008"/>
      <c r="I134" s="1293" t="s">
        <v>1190</v>
      </c>
      <c r="J134" s="1294"/>
      <c r="K134" s="1008"/>
      <c r="L134" s="1662"/>
      <c r="M134" s="1662"/>
      <c r="N134" s="1662"/>
      <c r="O134" s="1288"/>
      <c r="P134" s="1663"/>
      <c r="Q134" s="1663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ОУ "Неофит Рилски", гр. Килифарево</v>
      </c>
      <c r="C11" s="694"/>
      <c r="D11" s="694"/>
      <c r="E11" s="695" t="s">
        <v>955</v>
      </c>
      <c r="F11" s="696">
        <f>OTCHET!F9</f>
        <v>45199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0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3"/>
      <c r="F18" s="1735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1998</v>
      </c>
      <c r="C22" s="750" t="s">
        <v>174</v>
      </c>
      <c r="D22" s="751"/>
      <c r="E22" s="752">
        <f>+E23+E25+E36+E37</f>
        <v>3626</v>
      </c>
      <c r="F22" s="752">
        <f>+F23+F25+F36+F37</f>
        <v>3626</v>
      </c>
      <c r="G22" s="753">
        <f>+G23+G25+G36+G37</f>
        <v>3626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3626</v>
      </c>
      <c r="F36" s="822">
        <f t="shared" si="0"/>
        <v>3626</v>
      </c>
      <c r="G36" s="823">
        <f>+OTCHET!I137</f>
        <v>3626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593360</v>
      </c>
      <c r="F38" s="836">
        <f>F39+F43+F44+F46+SUM(F48:F52)+F55</f>
        <v>430771</v>
      </c>
      <c r="G38" s="837">
        <f>G39+G43+G44+G46+SUM(G48:G52)+G55</f>
        <v>430771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469174</v>
      </c>
      <c r="F39" s="799">
        <f>SUM(F40:F42)</f>
        <v>327257</v>
      </c>
      <c r="G39" s="800">
        <f>SUM(G40:G42)</f>
        <v>327257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380000</v>
      </c>
      <c r="F40" s="862">
        <f aca="true" t="shared" si="1" ref="F40:F55">+G40+H40+I40</f>
        <v>262893</v>
      </c>
      <c r="G40" s="863">
        <f>OTCHET!I187</f>
        <v>262893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3174</v>
      </c>
      <c r="F41" s="1623">
        <f t="shared" si="1"/>
        <v>2084</v>
      </c>
      <c r="G41" s="1624">
        <f>OTCHET!I190</f>
        <v>2084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86000</v>
      </c>
      <c r="F42" s="1623">
        <f t="shared" si="1"/>
        <v>62280</v>
      </c>
      <c r="G42" s="1624">
        <f>+OTCHET!I196+OTCHET!I204</f>
        <v>62280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124186</v>
      </c>
      <c r="F43" s="804">
        <f t="shared" si="1"/>
        <v>103514</v>
      </c>
      <c r="G43" s="805">
        <f>+OTCHET!I205+OTCHET!I223+OTCHET!I271</f>
        <v>103514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589734</v>
      </c>
      <c r="F56" s="881">
        <f>+F57+F58+F62</f>
        <v>449927</v>
      </c>
      <c r="G56" s="882">
        <f>+G57+G58+G62</f>
        <v>449927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589734</v>
      </c>
      <c r="F58" s="890">
        <f t="shared" si="2"/>
        <v>449927</v>
      </c>
      <c r="G58" s="891">
        <f>+OTCHET!I383+OTCHET!I391+OTCHET!I396+OTCHET!I399+OTCHET!I402+OTCHET!I405+OTCHET!I406+OTCHET!I409+OTCHET!I422+OTCHET!I423+OTCHET!I424+OTCHET!I425+OTCHET!I426</f>
        <v>449927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1993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22782</v>
      </c>
      <c r="G64" s="917">
        <f>+G22-G38+G56-G63</f>
        <v>22782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-22782</v>
      </c>
      <c r="G66" s="927">
        <f>SUM(+G68+G76+G77+G84+G85+G86+G89+G90+G91+G92+G93+G94+G95)</f>
        <v>-22782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3309</v>
      </c>
      <c r="G86" s="895">
        <f>+G87+G88</f>
        <v>3309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3309</v>
      </c>
      <c r="G88" s="953">
        <f>+OTCHET!I521+OTCHET!I524+OTCHET!I544</f>
        <v>3309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-26091</v>
      </c>
      <c r="G91" s="805">
        <f>+OTCHET!I573+OTCHET!I574+OTCHET!I575+OTCHET!I576+OTCHET!I577+OTCHET!I578+OTCHET!I579</f>
        <v>-26091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6" t="s">
        <v>972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2:22" ht="15.75" customHeight="1">
      <c r="B112" s="681"/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2:22" ht="18" customHeight="1">
      <c r="B114" s="681"/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2081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12" t="str">
        <f>VLOOKUP(E15,SMETKA,2,FALSE)</f>
        <v>ОТЧЕТНИ ДАННИ ПО ЕБК ЗА ИЗПЪЛНЕНИЕТО НА БЮДЖЕТА</v>
      </c>
      <c r="C7" s="1813"/>
      <c r="D7" s="181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4" t="s">
        <v>2083</v>
      </c>
      <c r="C9" s="1815"/>
      <c r="D9" s="1816"/>
      <c r="E9" s="115">
        <f>DATE($C$3,1,1)</f>
        <v>44927</v>
      </c>
      <c r="F9" s="116">
        <v>45199</v>
      </c>
      <c r="G9" s="113"/>
      <c r="H9" s="1404"/>
      <c r="I9" s="1746"/>
      <c r="J9" s="1747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септември</v>
      </c>
      <c r="G10" s="113"/>
      <c r="H10" s="114"/>
      <c r="I10" s="1748" t="s">
        <v>954</v>
      </c>
      <c r="J10" s="174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9"/>
      <c r="J11" s="1749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Велико Търново</v>
      </c>
      <c r="C12" s="1777"/>
      <c r="D12" s="1778"/>
      <c r="E12" s="118" t="s">
        <v>948</v>
      </c>
      <c r="F12" s="1571" t="s">
        <v>1381</v>
      </c>
      <c r="G12" s="113"/>
      <c r="H12" s="114"/>
      <c r="I12" s="1749"/>
      <c r="J12" s="1749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817" t="str">
        <f>CONCATENATE("Уточнен план ",$C$3," - ПРИХОДИ")</f>
        <v>Уточнен план 2023 - ПРИХОДИ</v>
      </c>
      <c r="F19" s="1818"/>
      <c r="G19" s="1818"/>
      <c r="H19" s="1819"/>
      <c r="I19" s="1823" t="str">
        <f>CONCATENATE("Отчет ",$C$3," - ПРИХОДИ")</f>
        <v>Отчет 2023 - ПРИХОДИ</v>
      </c>
      <c r="J19" s="1824"/>
      <c r="K19" s="1824"/>
      <c r="L19" s="1825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0" t="s">
        <v>462</v>
      </c>
      <c r="D22" s="181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2004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2005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2006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2007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0" t="s">
        <v>464</v>
      </c>
      <c r="D28" s="181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0" t="s">
        <v>126</v>
      </c>
      <c r="D33" s="181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2008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0" t="s">
        <v>121</v>
      </c>
      <c r="D39" s="181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2009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2082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2000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3626</v>
      </c>
      <c r="F137" s="168">
        <f t="shared" si="28"/>
        <v>3626</v>
      </c>
      <c r="G137" s="169">
        <f t="shared" si="28"/>
        <v>0</v>
      </c>
      <c r="H137" s="170">
        <f>SUM(H138:H139)</f>
        <v>0</v>
      </c>
      <c r="I137" s="168">
        <f t="shared" si="28"/>
        <v>3626</v>
      </c>
      <c r="J137" s="169">
        <f t="shared" si="28"/>
        <v>0</v>
      </c>
      <c r="K137" s="170">
        <f>SUM(K138:K139)</f>
        <v>0</v>
      </c>
      <c r="L137" s="1365">
        <f t="shared" si="28"/>
        <v>3626</v>
      </c>
      <c r="M137" s="7">
        <f t="shared" si="16"/>
        <v>1</v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3626</v>
      </c>
      <c r="F138" s="152">
        <v>3626</v>
      </c>
      <c r="G138" s="153"/>
      <c r="H138" s="154">
        <v>0</v>
      </c>
      <c r="I138" s="152">
        <v>3626</v>
      </c>
      <c r="J138" s="153"/>
      <c r="K138" s="154">
        <v>0</v>
      </c>
      <c r="L138" s="281">
        <f>I138+J138+K138</f>
        <v>3626</v>
      </c>
      <c r="M138" s="7">
        <f t="shared" si="16"/>
        <v>1</v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3626</v>
      </c>
      <c r="F167" s="211">
        <f t="shared" si="39"/>
        <v>3626</v>
      </c>
      <c r="G167" s="212">
        <f t="shared" si="39"/>
        <v>0</v>
      </c>
      <c r="H167" s="213">
        <f t="shared" si="39"/>
        <v>0</v>
      </c>
      <c r="I167" s="211">
        <f t="shared" si="39"/>
        <v>3626</v>
      </c>
      <c r="J167" s="212">
        <f t="shared" si="39"/>
        <v>0</v>
      </c>
      <c r="K167" s="213">
        <f t="shared" si="39"/>
        <v>0</v>
      </c>
      <c r="L167" s="210">
        <f t="shared" si="39"/>
        <v>3626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8" t="str">
        <f>$B$7</f>
        <v>ОТЧЕТНИ ДАННИ ПО ЕБК ЗА ИЗПЪЛНЕНИЕТО НА БЮДЖЕТА</v>
      </c>
      <c r="C174" s="1809"/>
      <c r="D174" s="180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3" t="str">
        <f>$B$9</f>
        <v>ОУ "Неофит Рилски", гр. Килифарево</v>
      </c>
      <c r="C176" s="1774"/>
      <c r="D176" s="1775"/>
      <c r="E176" s="115">
        <f>$E$9</f>
        <v>44927</v>
      </c>
      <c r="F176" s="226">
        <f>$F$9</f>
        <v>45199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Велико Търново</v>
      </c>
      <c r="C179" s="1777"/>
      <c r="D179" s="1778"/>
      <c r="E179" s="231" t="s">
        <v>876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7" t="str">
        <f>CONCATENATE("Уточнен план ",$C$3," - РАЗХОДИ - рекапитулация")</f>
        <v>Уточнен план 2023 - РАЗХОДИ - рекапитулация</v>
      </c>
      <c r="F183" s="1818"/>
      <c r="G183" s="1818"/>
      <c r="H183" s="1819"/>
      <c r="I183" s="1826" t="str">
        <f>CONCATENATE("Отчет ",$C$3," - РАЗХОДИ - рекапитулация")</f>
        <v>Отчет 2023 - РАЗХОДИ - рекапитулация</v>
      </c>
      <c r="J183" s="1827"/>
      <c r="K183" s="1827"/>
      <c r="L183" s="182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6" t="s">
        <v>730</v>
      </c>
      <c r="D187" s="1807"/>
      <c r="E187" s="273">
        <f aca="true" t="shared" si="41" ref="E187:L187">SUMIF($B$607:$B$12313,$B187,E$607:E$12313)</f>
        <v>380000</v>
      </c>
      <c r="F187" s="274">
        <f t="shared" si="41"/>
        <v>380000</v>
      </c>
      <c r="G187" s="275">
        <f t="shared" si="41"/>
        <v>0</v>
      </c>
      <c r="H187" s="276">
        <f t="shared" si="41"/>
        <v>0</v>
      </c>
      <c r="I187" s="274">
        <f t="shared" si="41"/>
        <v>262893</v>
      </c>
      <c r="J187" s="275">
        <f t="shared" si="41"/>
        <v>0</v>
      </c>
      <c r="K187" s="276">
        <f t="shared" si="41"/>
        <v>0</v>
      </c>
      <c r="L187" s="273">
        <f t="shared" si="41"/>
        <v>262893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380000</v>
      </c>
      <c r="F188" s="282">
        <f t="shared" si="43"/>
        <v>380000</v>
      </c>
      <c r="G188" s="283">
        <f t="shared" si="43"/>
        <v>0</v>
      </c>
      <c r="H188" s="284">
        <f t="shared" si="43"/>
        <v>0</v>
      </c>
      <c r="I188" s="282">
        <f t="shared" si="43"/>
        <v>262893</v>
      </c>
      <c r="J188" s="283">
        <f t="shared" si="43"/>
        <v>0</v>
      </c>
      <c r="K188" s="284">
        <f t="shared" si="43"/>
        <v>0</v>
      </c>
      <c r="L188" s="281">
        <f t="shared" si="43"/>
        <v>262893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2" t="s">
        <v>733</v>
      </c>
      <c r="D190" s="1803"/>
      <c r="E190" s="273">
        <f aca="true" t="shared" si="44" ref="E190:L190">SUMIF($B$607:$B$12313,$B190,E$607:E$12313)</f>
        <v>3174</v>
      </c>
      <c r="F190" s="274">
        <f t="shared" si="44"/>
        <v>3174</v>
      </c>
      <c r="G190" s="275">
        <f t="shared" si="44"/>
        <v>0</v>
      </c>
      <c r="H190" s="276">
        <f t="shared" si="44"/>
        <v>0</v>
      </c>
      <c r="I190" s="274">
        <f t="shared" si="44"/>
        <v>2084</v>
      </c>
      <c r="J190" s="275">
        <f t="shared" si="44"/>
        <v>0</v>
      </c>
      <c r="K190" s="276">
        <f t="shared" si="44"/>
        <v>0</v>
      </c>
      <c r="L190" s="273">
        <f t="shared" si="44"/>
        <v>2084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1000</v>
      </c>
      <c r="F192" s="296">
        <f t="shared" si="45"/>
        <v>1000</v>
      </c>
      <c r="G192" s="297">
        <f t="shared" si="45"/>
        <v>0</v>
      </c>
      <c r="H192" s="298">
        <f t="shared" si="45"/>
        <v>0</v>
      </c>
      <c r="I192" s="296">
        <f t="shared" si="45"/>
        <v>711</v>
      </c>
      <c r="J192" s="297">
        <f t="shared" si="45"/>
        <v>0</v>
      </c>
      <c r="K192" s="298">
        <f t="shared" si="45"/>
        <v>0</v>
      </c>
      <c r="L192" s="295">
        <f t="shared" si="45"/>
        <v>711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2174</v>
      </c>
      <c r="F195" s="288">
        <f t="shared" si="45"/>
        <v>2174</v>
      </c>
      <c r="G195" s="289">
        <f t="shared" si="45"/>
        <v>0</v>
      </c>
      <c r="H195" s="290">
        <f t="shared" si="45"/>
        <v>0</v>
      </c>
      <c r="I195" s="288">
        <f t="shared" si="45"/>
        <v>1373</v>
      </c>
      <c r="J195" s="289">
        <f t="shared" si="45"/>
        <v>0</v>
      </c>
      <c r="K195" s="290">
        <f t="shared" si="45"/>
        <v>0</v>
      </c>
      <c r="L195" s="287">
        <f t="shared" si="45"/>
        <v>1373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804" t="s">
        <v>189</v>
      </c>
      <c r="D196" s="1805"/>
      <c r="E196" s="273">
        <f aca="true" t="shared" si="46" ref="E196:L196">SUMIF($B$607:$B$12313,$B196,E$607:E$12313)</f>
        <v>86000</v>
      </c>
      <c r="F196" s="274">
        <f t="shared" si="46"/>
        <v>86000</v>
      </c>
      <c r="G196" s="275">
        <f t="shared" si="46"/>
        <v>0</v>
      </c>
      <c r="H196" s="276">
        <f t="shared" si="46"/>
        <v>0</v>
      </c>
      <c r="I196" s="274">
        <f t="shared" si="46"/>
        <v>62280</v>
      </c>
      <c r="J196" s="275">
        <f t="shared" si="46"/>
        <v>0</v>
      </c>
      <c r="K196" s="276">
        <f t="shared" si="46"/>
        <v>0</v>
      </c>
      <c r="L196" s="273">
        <f t="shared" si="46"/>
        <v>62280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43000</v>
      </c>
      <c r="F197" s="282">
        <f t="shared" si="47"/>
        <v>43000</v>
      </c>
      <c r="G197" s="283">
        <f t="shared" si="47"/>
        <v>0</v>
      </c>
      <c r="H197" s="284">
        <f t="shared" si="47"/>
        <v>0</v>
      </c>
      <c r="I197" s="282">
        <f t="shared" si="47"/>
        <v>32297</v>
      </c>
      <c r="J197" s="283">
        <f t="shared" si="47"/>
        <v>0</v>
      </c>
      <c r="K197" s="284">
        <f t="shared" si="47"/>
        <v>0</v>
      </c>
      <c r="L197" s="281">
        <f t="shared" si="47"/>
        <v>32297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14000</v>
      </c>
      <c r="F198" s="296">
        <f t="shared" si="47"/>
        <v>14000</v>
      </c>
      <c r="G198" s="297">
        <f t="shared" si="47"/>
        <v>0</v>
      </c>
      <c r="H198" s="298">
        <f t="shared" si="47"/>
        <v>0</v>
      </c>
      <c r="I198" s="296">
        <f t="shared" si="47"/>
        <v>10259</v>
      </c>
      <c r="J198" s="297">
        <f t="shared" si="47"/>
        <v>0</v>
      </c>
      <c r="K198" s="298">
        <f t="shared" si="47"/>
        <v>0</v>
      </c>
      <c r="L198" s="295">
        <f t="shared" si="47"/>
        <v>10259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18000</v>
      </c>
      <c r="F200" s="296">
        <f t="shared" si="47"/>
        <v>18000</v>
      </c>
      <c r="G200" s="297">
        <f t="shared" si="47"/>
        <v>0</v>
      </c>
      <c r="H200" s="298">
        <f t="shared" si="47"/>
        <v>0</v>
      </c>
      <c r="I200" s="296">
        <f t="shared" si="47"/>
        <v>13159</v>
      </c>
      <c r="J200" s="297">
        <f t="shared" si="47"/>
        <v>0</v>
      </c>
      <c r="K200" s="298">
        <f t="shared" si="47"/>
        <v>0</v>
      </c>
      <c r="L200" s="295">
        <f t="shared" si="47"/>
        <v>13159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11000</v>
      </c>
      <c r="F201" s="296">
        <f t="shared" si="47"/>
        <v>11000</v>
      </c>
      <c r="G201" s="297">
        <f t="shared" si="47"/>
        <v>0</v>
      </c>
      <c r="H201" s="298">
        <f t="shared" si="47"/>
        <v>0</v>
      </c>
      <c r="I201" s="296">
        <f t="shared" si="47"/>
        <v>6565</v>
      </c>
      <c r="J201" s="297">
        <f t="shared" si="47"/>
        <v>0</v>
      </c>
      <c r="K201" s="298">
        <f t="shared" si="47"/>
        <v>0</v>
      </c>
      <c r="L201" s="295">
        <f t="shared" si="47"/>
        <v>6565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0" t="s">
        <v>194</v>
      </c>
      <c r="D204" s="180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2" t="s">
        <v>195</v>
      </c>
      <c r="D205" s="1803"/>
      <c r="E205" s="310">
        <f t="shared" si="48"/>
        <v>123617</v>
      </c>
      <c r="F205" s="274">
        <f t="shared" si="48"/>
        <v>123617</v>
      </c>
      <c r="G205" s="275">
        <f t="shared" si="48"/>
        <v>0</v>
      </c>
      <c r="H205" s="276">
        <f t="shared" si="48"/>
        <v>0</v>
      </c>
      <c r="I205" s="274">
        <f t="shared" si="48"/>
        <v>102945</v>
      </c>
      <c r="J205" s="275">
        <f t="shared" si="48"/>
        <v>0</v>
      </c>
      <c r="K205" s="276">
        <f t="shared" si="48"/>
        <v>0</v>
      </c>
      <c r="L205" s="310">
        <f t="shared" si="48"/>
        <v>102945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7955</v>
      </c>
      <c r="F206" s="282">
        <f t="shared" si="49"/>
        <v>7955</v>
      </c>
      <c r="G206" s="283">
        <f t="shared" si="49"/>
        <v>0</v>
      </c>
      <c r="H206" s="284">
        <f t="shared" si="49"/>
        <v>0</v>
      </c>
      <c r="I206" s="282">
        <f t="shared" si="49"/>
        <v>3502</v>
      </c>
      <c r="J206" s="283">
        <f t="shared" si="49"/>
        <v>0</v>
      </c>
      <c r="K206" s="284">
        <f t="shared" si="49"/>
        <v>0</v>
      </c>
      <c r="L206" s="281">
        <f t="shared" si="49"/>
        <v>3502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6989</v>
      </c>
      <c r="F209" s="296">
        <f t="shared" si="49"/>
        <v>6989</v>
      </c>
      <c r="G209" s="297">
        <f t="shared" si="49"/>
        <v>0</v>
      </c>
      <c r="H209" s="298">
        <f t="shared" si="49"/>
        <v>0</v>
      </c>
      <c r="I209" s="296">
        <f t="shared" si="49"/>
        <v>6989</v>
      </c>
      <c r="J209" s="297">
        <f t="shared" si="49"/>
        <v>0</v>
      </c>
      <c r="K209" s="298">
        <f t="shared" si="49"/>
        <v>0</v>
      </c>
      <c r="L209" s="295">
        <f t="shared" si="49"/>
        <v>6989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7107</v>
      </c>
      <c r="F210" s="296">
        <f t="shared" si="49"/>
        <v>7107</v>
      </c>
      <c r="G210" s="297">
        <f t="shared" si="49"/>
        <v>0</v>
      </c>
      <c r="H210" s="298">
        <f t="shared" si="49"/>
        <v>0</v>
      </c>
      <c r="I210" s="296">
        <f t="shared" si="49"/>
        <v>6438</v>
      </c>
      <c r="J210" s="297">
        <f t="shared" si="49"/>
        <v>0</v>
      </c>
      <c r="K210" s="298">
        <f t="shared" si="49"/>
        <v>0</v>
      </c>
      <c r="L210" s="295">
        <f t="shared" si="49"/>
        <v>6438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48000</v>
      </c>
      <c r="F211" s="315">
        <f t="shared" si="49"/>
        <v>48000</v>
      </c>
      <c r="G211" s="316">
        <f t="shared" si="49"/>
        <v>0</v>
      </c>
      <c r="H211" s="317">
        <f t="shared" si="49"/>
        <v>0</v>
      </c>
      <c r="I211" s="315">
        <f t="shared" si="49"/>
        <v>32976</v>
      </c>
      <c r="J211" s="316">
        <f t="shared" si="49"/>
        <v>0</v>
      </c>
      <c r="K211" s="317">
        <f t="shared" si="49"/>
        <v>0</v>
      </c>
      <c r="L211" s="314">
        <f t="shared" si="49"/>
        <v>32976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32795</v>
      </c>
      <c r="F212" s="321">
        <f t="shared" si="49"/>
        <v>32795</v>
      </c>
      <c r="G212" s="322">
        <f t="shared" si="49"/>
        <v>0</v>
      </c>
      <c r="H212" s="323">
        <f t="shared" si="49"/>
        <v>0</v>
      </c>
      <c r="I212" s="321">
        <f t="shared" si="49"/>
        <v>32795</v>
      </c>
      <c r="J212" s="322">
        <f t="shared" si="49"/>
        <v>0</v>
      </c>
      <c r="K212" s="323">
        <f t="shared" si="49"/>
        <v>0</v>
      </c>
      <c r="L212" s="320">
        <f t="shared" si="49"/>
        <v>32795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19985</v>
      </c>
      <c r="F213" s="327">
        <f t="shared" si="49"/>
        <v>19985</v>
      </c>
      <c r="G213" s="328">
        <f t="shared" si="49"/>
        <v>0</v>
      </c>
      <c r="H213" s="329">
        <f t="shared" si="49"/>
        <v>0</v>
      </c>
      <c r="I213" s="327">
        <f t="shared" si="49"/>
        <v>19985</v>
      </c>
      <c r="J213" s="328">
        <f t="shared" si="49"/>
        <v>0</v>
      </c>
      <c r="K213" s="329">
        <f t="shared" si="49"/>
        <v>0</v>
      </c>
      <c r="L213" s="326">
        <f t="shared" si="49"/>
        <v>19985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520</v>
      </c>
      <c r="F217" s="321">
        <f t="shared" si="50"/>
        <v>520</v>
      </c>
      <c r="G217" s="322">
        <f t="shared" si="50"/>
        <v>0</v>
      </c>
      <c r="H217" s="323">
        <f t="shared" si="50"/>
        <v>0</v>
      </c>
      <c r="I217" s="321">
        <f t="shared" si="50"/>
        <v>260</v>
      </c>
      <c r="J217" s="322">
        <f t="shared" si="50"/>
        <v>0</v>
      </c>
      <c r="K217" s="323">
        <f t="shared" si="50"/>
        <v>0</v>
      </c>
      <c r="L217" s="320">
        <f t="shared" si="50"/>
        <v>260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63</v>
      </c>
      <c r="F220" s="321">
        <f t="shared" si="50"/>
        <v>63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  <v>1</v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203</v>
      </c>
      <c r="F222" s="288">
        <f t="shared" si="50"/>
        <v>203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96" t="s">
        <v>266</v>
      </c>
      <c r="D223" s="1797"/>
      <c r="E223" s="310">
        <f aca="true" t="shared" si="51" ref="E223:L223">SUMIF($B$607:$B$12313,$B223,E$607:E$12313)</f>
        <v>569</v>
      </c>
      <c r="F223" s="274">
        <f t="shared" si="51"/>
        <v>569</v>
      </c>
      <c r="G223" s="275">
        <f t="shared" si="51"/>
        <v>0</v>
      </c>
      <c r="H223" s="276">
        <f t="shared" si="51"/>
        <v>0</v>
      </c>
      <c r="I223" s="274">
        <f t="shared" si="51"/>
        <v>569</v>
      </c>
      <c r="J223" s="275">
        <f t="shared" si="51"/>
        <v>0</v>
      </c>
      <c r="K223" s="276">
        <f t="shared" si="51"/>
        <v>0</v>
      </c>
      <c r="L223" s="310">
        <f t="shared" si="51"/>
        <v>569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569</v>
      </c>
      <c r="F225" s="296">
        <f t="shared" si="52"/>
        <v>569</v>
      </c>
      <c r="G225" s="297">
        <f t="shared" si="52"/>
        <v>0</v>
      </c>
      <c r="H225" s="298">
        <f t="shared" si="52"/>
        <v>0</v>
      </c>
      <c r="I225" s="296">
        <f t="shared" si="52"/>
        <v>569</v>
      </c>
      <c r="J225" s="297">
        <f t="shared" si="52"/>
        <v>0</v>
      </c>
      <c r="K225" s="298">
        <f t="shared" si="52"/>
        <v>0</v>
      </c>
      <c r="L225" s="295">
        <f t="shared" si="52"/>
        <v>569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6" t="s">
        <v>708</v>
      </c>
      <c r="D227" s="179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6" t="s">
        <v>214</v>
      </c>
      <c r="D233" s="179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6" t="s">
        <v>216</v>
      </c>
      <c r="D236" s="179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8" t="s">
        <v>217</v>
      </c>
      <c r="D237" s="179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8" t="s">
        <v>218</v>
      </c>
      <c r="D238" s="179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8" t="s">
        <v>1643</v>
      </c>
      <c r="D239" s="179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6" t="s">
        <v>219</v>
      </c>
      <c r="D240" s="179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6" t="s">
        <v>228</v>
      </c>
      <c r="D255" s="179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6" t="s">
        <v>229</v>
      </c>
      <c r="D256" s="179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6" t="s">
        <v>230</v>
      </c>
      <c r="D257" s="179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6" t="s">
        <v>231</v>
      </c>
      <c r="D258" s="179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6" t="s">
        <v>1648</v>
      </c>
      <c r="D265" s="179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6" t="s">
        <v>1645</v>
      </c>
      <c r="D269" s="179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6" t="s">
        <v>1646</v>
      </c>
      <c r="D270" s="179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8" t="s">
        <v>241</v>
      </c>
      <c r="D271" s="179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6" t="s">
        <v>267</v>
      </c>
      <c r="D272" s="179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242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243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614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672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6" t="s">
        <v>673</v>
      </c>
      <c r="D288" s="179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89" t="s">
        <v>900</v>
      </c>
      <c r="D293" s="179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1" t="s">
        <v>681</v>
      </c>
      <c r="D297" s="179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593360</v>
      </c>
      <c r="F301" s="396">
        <f t="shared" si="77"/>
        <v>593360</v>
      </c>
      <c r="G301" s="397">
        <f t="shared" si="77"/>
        <v>0</v>
      </c>
      <c r="H301" s="398">
        <f t="shared" si="77"/>
        <v>0</v>
      </c>
      <c r="I301" s="396">
        <f t="shared" si="77"/>
        <v>430771</v>
      </c>
      <c r="J301" s="397">
        <f t="shared" si="77"/>
        <v>0</v>
      </c>
      <c r="K301" s="398">
        <f t="shared" si="77"/>
        <v>0</v>
      </c>
      <c r="L301" s="395">
        <f t="shared" si="77"/>
        <v>430771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3"/>
      <c r="C306" s="1784"/>
      <c r="D306" s="178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3"/>
      <c r="C308" s="1784"/>
      <c r="D308" s="178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3"/>
      <c r="C311" s="1784"/>
      <c r="D311" s="178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5"/>
      <c r="C344" s="1785"/>
      <c r="D344" s="178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88" t="str">
        <f>$B$7</f>
        <v>ОТЧЕТНИ ДАННИ ПО ЕБК ЗА ИЗПЪЛНЕНИЕТО НА БЮДЖЕТА</v>
      </c>
      <c r="C348" s="1788"/>
      <c r="D348" s="178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3" t="str">
        <f>$B$9</f>
        <v>ОУ "Неофит Рилски", гр. Килифарево</v>
      </c>
      <c r="C350" s="1774"/>
      <c r="D350" s="1775"/>
      <c r="E350" s="115">
        <f>$E$9</f>
        <v>44927</v>
      </c>
      <c r="F350" s="407">
        <f>$F$9</f>
        <v>45199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Велико Търново</v>
      </c>
      <c r="C353" s="1777"/>
      <c r="D353" s="1778"/>
      <c r="E353" s="410" t="s">
        <v>876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29" t="str">
        <f>CONCATENATE("Уточнен план ",$C$3," - ТРАНСФЕРИ и ВРЕМ. БЕЗЛ. ЗАЕМИ")</f>
        <v>Уточнен план 2023 - ТРАНСФЕРИ и ВРЕМ. БЕЗЛ. ЗАЕМИ</v>
      </c>
      <c r="F357" s="1830"/>
      <c r="G357" s="1830"/>
      <c r="H357" s="1831"/>
      <c r="I357" s="1832" t="str">
        <f>CONCATENATE("Отчет ",$C$3," - ТРАНСФЕРИ и ВРЕМ. БЕЗЛ. ЗАЕМИ")</f>
        <v>Отчет 2023 - ТРАНСФЕРИ и ВРЕМ. БЕЗЛ. ЗАЕМИ</v>
      </c>
      <c r="J357" s="1833"/>
      <c r="K357" s="1833"/>
      <c r="L357" s="1834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6" t="s">
        <v>270</v>
      </c>
      <c r="D361" s="178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0" t="s">
        <v>281</v>
      </c>
      <c r="D375" s="175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1996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1995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0" t="s">
        <v>303</v>
      </c>
      <c r="D383" s="175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0" t="s">
        <v>247</v>
      </c>
      <c r="D388" s="175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0" t="s">
        <v>248</v>
      </c>
      <c r="D391" s="1751"/>
      <c r="E391" s="1367">
        <f aca="true" t="shared" si="87" ref="E391:L391">SUM(E392:E395)</f>
        <v>589734</v>
      </c>
      <c r="F391" s="455">
        <f t="shared" si="87"/>
        <v>589734</v>
      </c>
      <c r="G391" s="469">
        <f t="shared" si="87"/>
        <v>0</v>
      </c>
      <c r="H391" s="441">
        <f>SUM(H392:H395)</f>
        <v>0</v>
      </c>
      <c r="I391" s="455">
        <f t="shared" si="87"/>
        <v>449927</v>
      </c>
      <c r="J391" s="440">
        <f t="shared" si="87"/>
        <v>0</v>
      </c>
      <c r="K391" s="441">
        <f>SUM(K392:K395)</f>
        <v>0</v>
      </c>
      <c r="L391" s="1367">
        <f t="shared" si="87"/>
        <v>449927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589734</v>
      </c>
      <c r="F395" s="173">
        <v>589734</v>
      </c>
      <c r="G395" s="174"/>
      <c r="H395" s="175">
        <v>0</v>
      </c>
      <c r="I395" s="173">
        <v>449927</v>
      </c>
      <c r="J395" s="174"/>
      <c r="K395" s="175">
        <v>0</v>
      </c>
      <c r="L395" s="1377">
        <f>I395+J395+K395</f>
        <v>449927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50" t="s">
        <v>250</v>
      </c>
      <c r="D396" s="175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2001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0" t="s">
        <v>251</v>
      </c>
      <c r="D399" s="175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0" t="s">
        <v>907</v>
      </c>
      <c r="D402" s="175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0" t="s">
        <v>667</v>
      </c>
      <c r="D405" s="175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0" t="s">
        <v>668</v>
      </c>
      <c r="D406" s="175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52"/>
      <c r="G407" s="153"/>
      <c r="H407" s="154">
        <v>0</v>
      </c>
      <c r="I407" s="152"/>
      <c r="J407" s="153"/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73"/>
      <c r="G408" s="174"/>
      <c r="H408" s="468">
        <v>0</v>
      </c>
      <c r="I408" s="173"/>
      <c r="J408" s="174"/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0" t="s">
        <v>686</v>
      </c>
      <c r="D409" s="175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0" t="s">
        <v>254</v>
      </c>
      <c r="D412" s="175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589734</v>
      </c>
      <c r="F419" s="491">
        <f t="shared" si="95"/>
        <v>589734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449927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449927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0" t="s">
        <v>753</v>
      </c>
      <c r="D422" s="1751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0" t="s">
        <v>691</v>
      </c>
      <c r="D423" s="1751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0" t="s">
        <v>255</v>
      </c>
      <c r="D424" s="1751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0" t="s">
        <v>670</v>
      </c>
      <c r="D425" s="1751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0" t="s">
        <v>911</v>
      </c>
      <c r="D426" s="175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79" t="str">
        <f>$B$7</f>
        <v>ОТЧЕТНИ ДАННИ ПО ЕБК ЗА ИЗПЪЛНЕНИЕТО НА БЮДЖЕТА</v>
      </c>
      <c r="C433" s="1780"/>
      <c r="D433" s="178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3" t="str">
        <f>$B$9</f>
        <v>ОУ "Неофит Рилски", гр. Килифарево</v>
      </c>
      <c r="C435" s="1774"/>
      <c r="D435" s="1775"/>
      <c r="E435" s="115">
        <f>$E$9</f>
        <v>44927</v>
      </c>
      <c r="F435" s="407">
        <f>$F$9</f>
        <v>45199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6" t="str">
        <f>$B$12</f>
        <v>Велико Търново</v>
      </c>
      <c r="C438" s="1777"/>
      <c r="D438" s="1778"/>
      <c r="E438" s="410" t="s">
        <v>876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7" t="str">
        <f>CONCATENATE("Уточнен план ",$C$3," - БЮДЖЕТНО САЛДО")</f>
        <v>Уточнен план 2023 - БЮДЖЕТНО САЛДО</v>
      </c>
      <c r="F442" s="1818"/>
      <c r="G442" s="1818"/>
      <c r="H442" s="1819"/>
      <c r="I442" s="1835" t="str">
        <f>CONCATENATE("Отчет ",$C$3," - БЮДЖЕТНО САЛДО")</f>
        <v>Отчет 2023 - БЮДЖЕТНО САЛДО</v>
      </c>
      <c r="J442" s="1836"/>
      <c r="K442" s="1836"/>
      <c r="L442" s="1837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22782</v>
      </c>
      <c r="J445" s="539">
        <f t="shared" si="99"/>
        <v>0</v>
      </c>
      <c r="K445" s="540">
        <f t="shared" si="99"/>
        <v>0</v>
      </c>
      <c r="L445" s="541">
        <f t="shared" si="99"/>
        <v>22782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-22782</v>
      </c>
      <c r="J446" s="546">
        <f t="shared" si="100"/>
        <v>0</v>
      </c>
      <c r="K446" s="547">
        <f t="shared" si="100"/>
        <v>0</v>
      </c>
      <c r="L446" s="548">
        <f>+L597</f>
        <v>-22782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1" t="str">
        <f>$B$7</f>
        <v>ОТЧЕТНИ ДАННИ ПО ЕБК ЗА ИЗПЪЛНЕНИЕТО НА БЮДЖЕТА</v>
      </c>
      <c r="C449" s="1782"/>
      <c r="D449" s="178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3" t="str">
        <f>$B$9</f>
        <v>ОУ "Неофит Рилски", гр. Килифарево</v>
      </c>
      <c r="C451" s="1774"/>
      <c r="D451" s="1775"/>
      <c r="E451" s="115">
        <f>$E$9</f>
        <v>44927</v>
      </c>
      <c r="F451" s="407">
        <f>$F$9</f>
        <v>45199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6" t="str">
        <f>$B$12</f>
        <v>Велико Търново</v>
      </c>
      <c r="C454" s="1777"/>
      <c r="D454" s="1778"/>
      <c r="E454" s="410" t="s">
        <v>876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0" t="str">
        <f>CONCATENATE("Уточнен план ",$C$3," - ФИНАНСИРАНЕ НА БЮДЖЕТНО САЛДО")</f>
        <v>Уточнен план 2023 - ФИНАНСИРАНЕ НА БЮДЖЕТНО САЛДО</v>
      </c>
      <c r="F458" s="1821"/>
      <c r="G458" s="1821"/>
      <c r="H458" s="1822"/>
      <c r="I458" s="1838" t="str">
        <f>CONCATENATE("Отчет ",$C$3," -ФИНАНСИРАНЕ НА БЮДЖЕТНО САЛДО")</f>
        <v>Отчет 2023 -ФИНАНСИРАНЕ НА БЮДЖЕТНО САЛДО</v>
      </c>
      <c r="J458" s="1839"/>
      <c r="K458" s="1839"/>
      <c r="L458" s="1840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5" t="s">
        <v>754</v>
      </c>
      <c r="D461" s="176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0" t="s">
        <v>757</v>
      </c>
      <c r="D465" s="1760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0" t="s">
        <v>1941</v>
      </c>
      <c r="D468" s="1760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5" t="s">
        <v>760</v>
      </c>
      <c r="D471" s="176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1" t="s">
        <v>767</v>
      </c>
      <c r="D478" s="1762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3" t="s">
        <v>915</v>
      </c>
      <c r="D481" s="1763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58" t="s">
        <v>920</v>
      </c>
      <c r="D497" s="176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58" t="s">
        <v>24</v>
      </c>
      <c r="D502" s="1764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7" t="s">
        <v>921</v>
      </c>
      <c r="D503" s="176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3" t="s">
        <v>33</v>
      </c>
      <c r="D512" s="1763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3" t="s">
        <v>37</v>
      </c>
      <c r="D516" s="1763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3" t="s">
        <v>922</v>
      </c>
      <c r="D521" s="176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58" t="s">
        <v>923</v>
      </c>
      <c r="D524" s="175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3309</v>
      </c>
      <c r="J524" s="569">
        <f t="shared" si="120"/>
        <v>0</v>
      </c>
      <c r="K524" s="570">
        <f t="shared" si="120"/>
        <v>0</v>
      </c>
      <c r="L524" s="567">
        <f t="shared" si="120"/>
        <v>3309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>
        <v>3309</v>
      </c>
      <c r="J527" s="159"/>
      <c r="K527" s="574">
        <v>0</v>
      </c>
      <c r="L527" s="1376">
        <f t="shared" si="116"/>
        <v>3309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1" t="s">
        <v>307</v>
      </c>
      <c r="D531" s="177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3" t="s">
        <v>925</v>
      </c>
      <c r="D535" s="1763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68" t="s">
        <v>926</v>
      </c>
      <c r="D536" s="176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0" t="s">
        <v>927</v>
      </c>
      <c r="D541" s="175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3" t="s">
        <v>928</v>
      </c>
      <c r="D544" s="1763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0" t="s">
        <v>937</v>
      </c>
      <c r="D566" s="177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-26091</v>
      </c>
      <c r="J566" s="569">
        <f t="shared" si="128"/>
        <v>0</v>
      </c>
      <c r="K566" s="570">
        <f t="shared" si="128"/>
        <v>0</v>
      </c>
      <c r="L566" s="567">
        <f t="shared" si="128"/>
        <v>-26091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>
        <v>-26091</v>
      </c>
      <c r="J573" s="153"/>
      <c r="K573" s="1612">
        <v>0</v>
      </c>
      <c r="L573" s="1382">
        <f t="shared" si="129"/>
        <v>-26091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0" t="s">
        <v>942</v>
      </c>
      <c r="D586" s="175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0" t="s">
        <v>819</v>
      </c>
      <c r="D591" s="175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-22782</v>
      </c>
      <c r="J597" s="653">
        <f t="shared" si="133"/>
        <v>0</v>
      </c>
      <c r="K597" s="655">
        <f t="shared" si="133"/>
        <v>0</v>
      </c>
      <c r="L597" s="651">
        <f t="shared" si="133"/>
        <v>-22782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52"/>
      <c r="H600" s="1753"/>
      <c r="I600" s="1753"/>
      <c r="J600" s="1754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0" t="s">
        <v>863</v>
      </c>
      <c r="H601" s="1740"/>
      <c r="I601" s="1740"/>
      <c r="J601" s="174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755"/>
      <c r="H603" s="1756"/>
      <c r="I603" s="1756"/>
      <c r="J603" s="1757"/>
      <c r="K603" s="103"/>
      <c r="L603" s="228"/>
      <c r="M603" s="7">
        <v>1</v>
      </c>
      <c r="N603" s="514"/>
    </row>
    <row r="604" spans="1:14" ht="21.75" customHeight="1">
      <c r="A604" s="23"/>
      <c r="B604" s="1738" t="s">
        <v>866</v>
      </c>
      <c r="C604" s="1739"/>
      <c r="D604" s="661" t="s">
        <v>867</v>
      </c>
      <c r="E604" s="662"/>
      <c r="F604" s="663"/>
      <c r="G604" s="1740" t="s">
        <v>863</v>
      </c>
      <c r="H604" s="1740"/>
      <c r="I604" s="1740"/>
      <c r="J604" s="1740"/>
      <c r="K604" s="103"/>
      <c r="L604" s="228"/>
      <c r="M604" s="7">
        <v>1</v>
      </c>
      <c r="N604" s="514"/>
    </row>
    <row r="605" spans="1:14" ht="24.75" customHeight="1">
      <c r="A605" s="36"/>
      <c r="B605" s="1741"/>
      <c r="C605" s="1742"/>
      <c r="D605" s="664" t="s">
        <v>868</v>
      </c>
      <c r="E605" s="665"/>
      <c r="F605" s="666"/>
      <c r="G605" s="667" t="s">
        <v>869</v>
      </c>
      <c r="H605" s="1743"/>
      <c r="I605" s="1744"/>
      <c r="J605" s="174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43"/>
      <c r="I607" s="1744"/>
      <c r="J607" s="174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81" t="str">
        <f>$B$7</f>
        <v>ОТЧЕТНИ ДАННИ ПО ЕБК ЗА ИЗПЪЛНЕНИЕТО НА БЮДЖЕТА</v>
      </c>
      <c r="C621" s="1782"/>
      <c r="D621" s="178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458</v>
      </c>
      <c r="F622" s="406" t="s">
        <v>821</v>
      </c>
      <c r="G622" s="237"/>
      <c r="H622" s="1351" t="s">
        <v>1238</v>
      </c>
      <c r="I622" s="1352"/>
      <c r="J622" s="1353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3" t="str">
        <f>$B$9</f>
        <v>ОУ "Неофит Рилски", гр. Килифарево</v>
      </c>
      <c r="C623" s="1774"/>
      <c r="D623" s="1775"/>
      <c r="E623" s="115">
        <f>$E$9</f>
        <v>44927</v>
      </c>
      <c r="F623" s="226">
        <f>$F$9</f>
        <v>45199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1" t="str">
        <f>$B$12</f>
        <v>Велико Търново</v>
      </c>
      <c r="C626" s="1842"/>
      <c r="D626" s="1843"/>
      <c r="E626" s="410" t="s">
        <v>876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877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699</v>
      </c>
      <c r="E630" s="1817" t="str">
        <f>CONCATENATE("Уточнен план ",$C$3)</f>
        <v>Уточнен план 2023</v>
      </c>
      <c r="F630" s="1818"/>
      <c r="G630" s="1818"/>
      <c r="H630" s="1819"/>
      <c r="I630" s="1826" t="str">
        <f>CONCATENATE("Отчет ",$C$3)</f>
        <v>Отчет 2023</v>
      </c>
      <c r="J630" s="1827"/>
      <c r="K630" s="1827"/>
      <c r="L630" s="1828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  <c r="N633" s="8"/>
    </row>
    <row r="634" spans="2:14" ht="15.75">
      <c r="B634" s="1654" t="s">
        <v>2010</v>
      </c>
      <c r="C634" s="1447">
        <f>VLOOKUP(D635,EBK_DEIN2,2,FALSE)</f>
        <v>3322</v>
      </c>
      <c r="D634" s="1446" t="s">
        <v>778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  <c r="N634" s="8"/>
    </row>
    <row r="635" spans="2:14" ht="15.75">
      <c r="B635" s="1439"/>
      <c r="C635" s="1572">
        <f>+C634</f>
        <v>3322</v>
      </c>
      <c r="D635" s="1441" t="s">
        <v>1946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  <c r="N635" s="8"/>
    </row>
    <row r="636" spans="2:14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06" t="s">
        <v>730</v>
      </c>
      <c r="D637" s="1807"/>
      <c r="E637" s="273">
        <f>SUM(E638:E639)</f>
        <v>380000</v>
      </c>
      <c r="F637" s="274">
        <f>SUM(F638:F639)</f>
        <v>380000</v>
      </c>
      <c r="G637" s="275">
        <f>SUM(G638:G639)</f>
        <v>0</v>
      </c>
      <c r="H637" s="276">
        <f>SUM(H638:H639)</f>
        <v>0</v>
      </c>
      <c r="I637" s="274">
        <f>SUM(I638:I639)</f>
        <v>262893</v>
      </c>
      <c r="J637" s="275">
        <f>SUM(J638:J639)</f>
        <v>0</v>
      </c>
      <c r="K637" s="276">
        <f>SUM(K638:K639)</f>
        <v>0</v>
      </c>
      <c r="L637" s="273">
        <f>SUM(L638:L639)</f>
        <v>262893</v>
      </c>
      <c r="M637" s="12">
        <f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380000</v>
      </c>
      <c r="F638" s="152">
        <v>380000</v>
      </c>
      <c r="G638" s="153"/>
      <c r="H638" s="1407"/>
      <c r="I638" s="152">
        <v>262893</v>
      </c>
      <c r="J638" s="153"/>
      <c r="K638" s="1407"/>
      <c r="L638" s="281">
        <f>I638+J638+K638</f>
        <v>262893</v>
      </c>
      <c r="M638" s="12">
        <f>(IF($E638&lt;&gt;0,$M$2,IF($L638&lt;&gt;0,$M$2,"")))</f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02" t="s">
        <v>733</v>
      </c>
      <c r="D640" s="1803"/>
      <c r="E640" s="273">
        <f>SUM(E641:E645)</f>
        <v>3174</v>
      </c>
      <c r="F640" s="274">
        <f>SUM(F641:F645)</f>
        <v>3174</v>
      </c>
      <c r="G640" s="275">
        <f>SUM(G641:G645)</f>
        <v>0</v>
      </c>
      <c r="H640" s="276">
        <f>SUM(H641:H645)</f>
        <v>0</v>
      </c>
      <c r="I640" s="274">
        <f>SUM(I641:I645)</f>
        <v>2084</v>
      </c>
      <c r="J640" s="275">
        <f>SUM(J641:J645)</f>
        <v>0</v>
      </c>
      <c r="K640" s="276">
        <f>SUM(K641:K645)</f>
        <v>0</v>
      </c>
      <c r="L640" s="273">
        <f>SUM(L641:L645)</f>
        <v>2084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1000</v>
      </c>
      <c r="F642" s="158">
        <v>1000</v>
      </c>
      <c r="G642" s="159"/>
      <c r="H642" s="1409"/>
      <c r="I642" s="158">
        <v>711</v>
      </c>
      <c r="J642" s="159"/>
      <c r="K642" s="1409"/>
      <c r="L642" s="295">
        <f>I642+J642+K642</f>
        <v>711</v>
      </c>
      <c r="M642" s="12">
        <f>(IF($E642&lt;&gt;0,$M$2,IF($L642&lt;&gt;0,$M$2,"")))</f>
        <v>1</v>
      </c>
      <c r="N642" s="13"/>
    </row>
    <row r="643" spans="2:14" ht="15.7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2174</v>
      </c>
      <c r="F645" s="173">
        <v>2174</v>
      </c>
      <c r="G645" s="174"/>
      <c r="H645" s="1410"/>
      <c r="I645" s="173">
        <v>1373</v>
      </c>
      <c r="J645" s="174"/>
      <c r="K645" s="1410"/>
      <c r="L645" s="287">
        <f>I645+J645+K645</f>
        <v>1373</v>
      </c>
      <c r="M645" s="12">
        <f>(IF($E645&lt;&gt;0,$M$2,IF($L645&lt;&gt;0,$M$2,"")))</f>
        <v>1</v>
      </c>
      <c r="N645" s="13"/>
    </row>
    <row r="646" spans="2:14" ht="15.75">
      <c r="B646" s="272">
        <v>500</v>
      </c>
      <c r="C646" s="1804" t="s">
        <v>189</v>
      </c>
      <c r="D646" s="1805"/>
      <c r="E646" s="273">
        <f>SUM(E647:E653)</f>
        <v>86000</v>
      </c>
      <c r="F646" s="274">
        <f>SUM(F647:F653)</f>
        <v>86000</v>
      </c>
      <c r="G646" s="275">
        <f>SUM(G647:G653)</f>
        <v>0</v>
      </c>
      <c r="H646" s="276">
        <f>SUM(H647:H653)</f>
        <v>0</v>
      </c>
      <c r="I646" s="274">
        <f>SUM(I647:I653)</f>
        <v>62280</v>
      </c>
      <c r="J646" s="275">
        <f>SUM(J647:J653)</f>
        <v>0</v>
      </c>
      <c r="K646" s="276">
        <f>SUM(K647:K653)</f>
        <v>0</v>
      </c>
      <c r="L646" s="273">
        <f>SUM(L647:L653)</f>
        <v>62280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>F647+G647+H647</f>
        <v>43000</v>
      </c>
      <c r="F647" s="152">
        <v>43000</v>
      </c>
      <c r="G647" s="153"/>
      <c r="H647" s="1407"/>
      <c r="I647" s="152">
        <v>32297</v>
      </c>
      <c r="J647" s="153"/>
      <c r="K647" s="1407"/>
      <c r="L647" s="281">
        <f>I647+J647+K647</f>
        <v>32297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895</v>
      </c>
      <c r="E648" s="295">
        <f>F648+G648+H648</f>
        <v>14000</v>
      </c>
      <c r="F648" s="158">
        <v>14000</v>
      </c>
      <c r="G648" s="159"/>
      <c r="H648" s="1409"/>
      <c r="I648" s="158">
        <v>10259</v>
      </c>
      <c r="J648" s="159"/>
      <c r="K648" s="1409"/>
      <c r="L648" s="295">
        <f>I648+J648+K648</f>
        <v>10259</v>
      </c>
      <c r="M648" s="12">
        <f>(IF($E648&lt;&gt;0,$M$2,IF($L648&lt;&gt;0,$M$2,"")))</f>
        <v>1</v>
      </c>
      <c r="N648" s="13"/>
    </row>
    <row r="649" spans="2:14" ht="15.75">
      <c r="B649" s="306"/>
      <c r="C649" s="304">
        <v>558</v>
      </c>
      <c r="D649" s="307" t="s">
        <v>857</v>
      </c>
      <c r="E649" s="295">
        <f>F649+G649+H649</f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191</v>
      </c>
      <c r="E650" s="295">
        <f>F650+G650+H650</f>
        <v>18000</v>
      </c>
      <c r="F650" s="158">
        <v>18000</v>
      </c>
      <c r="G650" s="159"/>
      <c r="H650" s="1409"/>
      <c r="I650" s="158">
        <v>13159</v>
      </c>
      <c r="J650" s="159"/>
      <c r="K650" s="1409"/>
      <c r="L650" s="295">
        <f>I650+J650+K650</f>
        <v>13159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>F651+G651+H651</f>
        <v>11000</v>
      </c>
      <c r="F651" s="158">
        <v>11000</v>
      </c>
      <c r="G651" s="159"/>
      <c r="H651" s="1409"/>
      <c r="I651" s="158">
        <v>6565</v>
      </c>
      <c r="J651" s="159"/>
      <c r="K651" s="1409"/>
      <c r="L651" s="295">
        <f>I651+J651+K651</f>
        <v>6565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859</v>
      </c>
      <c r="E652" s="295">
        <f>F652+G652+H652</f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193</v>
      </c>
      <c r="E653" s="287">
        <f>F653+G653+H653</f>
        <v>0</v>
      </c>
      <c r="F653" s="173"/>
      <c r="G653" s="174"/>
      <c r="H653" s="1410"/>
      <c r="I653" s="173"/>
      <c r="J653" s="174"/>
      <c r="K653" s="1410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00" t="s">
        <v>194</v>
      </c>
      <c r="D654" s="1801"/>
      <c r="E654" s="310">
        <f>F654+G654+H654</f>
        <v>0</v>
      </c>
      <c r="F654" s="1411"/>
      <c r="G654" s="1412"/>
      <c r="H654" s="1413"/>
      <c r="I654" s="1411"/>
      <c r="J654" s="1412"/>
      <c r="K654" s="1413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02" t="s">
        <v>195</v>
      </c>
      <c r="D655" s="1803"/>
      <c r="E655" s="310">
        <f>SUM(E656:E672)</f>
        <v>111510</v>
      </c>
      <c r="F655" s="274">
        <f>SUM(F656:F672)</f>
        <v>111510</v>
      </c>
      <c r="G655" s="275">
        <f>SUM(G656:G672)</f>
        <v>0</v>
      </c>
      <c r="H655" s="276">
        <f>SUM(H656:H672)</f>
        <v>0</v>
      </c>
      <c r="I655" s="274">
        <f>SUM(I656:I672)</f>
        <v>91041</v>
      </c>
      <c r="J655" s="275">
        <f>SUM(J656:J672)</f>
        <v>0</v>
      </c>
      <c r="K655" s="276">
        <f>SUM(K656:K672)</f>
        <v>0</v>
      </c>
      <c r="L655" s="310">
        <f>SUM(L656:L672)</f>
        <v>91041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>F656+G656+H656</f>
        <v>7955</v>
      </c>
      <c r="F656" s="152">
        <v>7955</v>
      </c>
      <c r="G656" s="153"/>
      <c r="H656" s="1407"/>
      <c r="I656" s="152">
        <v>3502</v>
      </c>
      <c r="J656" s="153"/>
      <c r="K656" s="1407"/>
      <c r="L656" s="281">
        <f>I656+J656+K656</f>
        <v>3502</v>
      </c>
      <c r="M656" s="12">
        <f>(IF($E656&lt;&gt;0,$M$2,IF($L656&lt;&gt;0,$M$2,"")))</f>
        <v>1</v>
      </c>
      <c r="N656" s="13"/>
    </row>
    <row r="657" spans="2:14" ht="15.75">
      <c r="B657" s="292"/>
      <c r="C657" s="293">
        <v>1012</v>
      </c>
      <c r="D657" s="294" t="s">
        <v>197</v>
      </c>
      <c r="E657" s="295">
        <f>F657+G657+H657</f>
        <v>0</v>
      </c>
      <c r="F657" s="158"/>
      <c r="G657" s="159"/>
      <c r="H657" s="1409"/>
      <c r="I657" s="158"/>
      <c r="J657" s="159"/>
      <c r="K657" s="1409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198</v>
      </c>
      <c r="E658" s="295">
        <f>F658+G658+H658</f>
        <v>0</v>
      </c>
      <c r="F658" s="158"/>
      <c r="G658" s="159"/>
      <c r="H658" s="1409"/>
      <c r="I658" s="158"/>
      <c r="J658" s="159"/>
      <c r="K658" s="1409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199</v>
      </c>
      <c r="E659" s="295">
        <f>F659+G659+H659</f>
        <v>6989</v>
      </c>
      <c r="F659" s="158">
        <v>6989</v>
      </c>
      <c r="G659" s="159"/>
      <c r="H659" s="1409"/>
      <c r="I659" s="158">
        <v>6989</v>
      </c>
      <c r="J659" s="159"/>
      <c r="K659" s="1409"/>
      <c r="L659" s="295">
        <f>I659+J659+K659</f>
        <v>6989</v>
      </c>
      <c r="M659" s="12">
        <f>(IF($E659&lt;&gt;0,$M$2,IF($L659&lt;&gt;0,$M$2,"")))</f>
        <v>1</v>
      </c>
      <c r="N659" s="13"/>
    </row>
    <row r="660" spans="2:14" ht="15.75">
      <c r="B660" s="292"/>
      <c r="C660" s="293">
        <v>1015</v>
      </c>
      <c r="D660" s="294" t="s">
        <v>200</v>
      </c>
      <c r="E660" s="295">
        <f>F660+G660+H660</f>
        <v>7000</v>
      </c>
      <c r="F660" s="158">
        <v>7000</v>
      </c>
      <c r="G660" s="159"/>
      <c r="H660" s="1409"/>
      <c r="I660" s="158">
        <v>6331</v>
      </c>
      <c r="J660" s="159"/>
      <c r="K660" s="1409"/>
      <c r="L660" s="295">
        <f>I660+J660+K660</f>
        <v>6331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>F661+G661+H661</f>
        <v>48000</v>
      </c>
      <c r="F661" s="164">
        <v>48000</v>
      </c>
      <c r="G661" s="165"/>
      <c r="H661" s="1408"/>
      <c r="I661" s="164">
        <v>32976</v>
      </c>
      <c r="J661" s="165"/>
      <c r="K661" s="1408"/>
      <c r="L661" s="314">
        <f>I661+J661+K661</f>
        <v>32976</v>
      </c>
      <c r="M661" s="12">
        <f>(IF($E661&lt;&gt;0,$M$2,IF($L661&lt;&gt;0,$M$2,"")))</f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>F662+G662+H662</f>
        <v>20998</v>
      </c>
      <c r="F662" s="450">
        <v>20998</v>
      </c>
      <c r="G662" s="451"/>
      <c r="H662" s="1417"/>
      <c r="I662" s="450">
        <v>20998</v>
      </c>
      <c r="J662" s="451"/>
      <c r="K662" s="1417"/>
      <c r="L662" s="320">
        <f>I662+J662+K662</f>
        <v>20998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>F663+G663+H663</f>
        <v>19985</v>
      </c>
      <c r="F663" s="445">
        <v>19985</v>
      </c>
      <c r="G663" s="446"/>
      <c r="H663" s="1414"/>
      <c r="I663" s="445">
        <v>19985</v>
      </c>
      <c r="J663" s="446"/>
      <c r="K663" s="1414"/>
      <c r="L663" s="326">
        <f>I663+J663+K663</f>
        <v>19985</v>
      </c>
      <c r="M663" s="12">
        <f>(IF($E663&lt;&gt;0,$M$2,IF($L663&lt;&gt;0,$M$2,"")))</f>
        <v>1</v>
      </c>
      <c r="N663" s="13"/>
    </row>
    <row r="664" spans="2:14" ht="15.75">
      <c r="B664" s="292"/>
      <c r="C664" s="318">
        <v>1051</v>
      </c>
      <c r="D664" s="331" t="s">
        <v>204</v>
      </c>
      <c r="E664" s="320">
        <f>F664+G664+H664</f>
        <v>0</v>
      </c>
      <c r="F664" s="450"/>
      <c r="G664" s="451"/>
      <c r="H664" s="1417"/>
      <c r="I664" s="450"/>
      <c r="J664" s="451"/>
      <c r="K664" s="1417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205</v>
      </c>
      <c r="E665" s="295">
        <f>F665+G665+H665</f>
        <v>0</v>
      </c>
      <c r="F665" s="158"/>
      <c r="G665" s="159"/>
      <c r="H665" s="1409"/>
      <c r="I665" s="158"/>
      <c r="J665" s="159"/>
      <c r="K665" s="1409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860</v>
      </c>
      <c r="E666" s="326">
        <f>F666+G666+H666</f>
        <v>0</v>
      </c>
      <c r="F666" s="445"/>
      <c r="G666" s="446"/>
      <c r="H666" s="1414"/>
      <c r="I666" s="445"/>
      <c r="J666" s="446"/>
      <c r="K666" s="1414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206</v>
      </c>
      <c r="E667" s="320">
        <f>F667+G667+H667</f>
        <v>520</v>
      </c>
      <c r="F667" s="450">
        <v>520</v>
      </c>
      <c r="G667" s="451"/>
      <c r="H667" s="1417"/>
      <c r="I667" s="450">
        <v>260</v>
      </c>
      <c r="J667" s="451"/>
      <c r="K667" s="1417"/>
      <c r="L667" s="320">
        <f>I667+J667+K667</f>
        <v>260</v>
      </c>
      <c r="M667" s="12">
        <f>(IF($E667&lt;&gt;0,$M$2,IF($L667&lt;&gt;0,$M$2,"")))</f>
        <v>1</v>
      </c>
      <c r="N667" s="13"/>
    </row>
    <row r="668" spans="2:14" ht="15.75">
      <c r="B668" s="292"/>
      <c r="C668" s="324">
        <v>1063</v>
      </c>
      <c r="D668" s="332" t="s">
        <v>787</v>
      </c>
      <c r="E668" s="326">
        <f>F668+G668+H668</f>
        <v>0</v>
      </c>
      <c r="F668" s="445"/>
      <c r="G668" s="446"/>
      <c r="H668" s="1414"/>
      <c r="I668" s="445"/>
      <c r="J668" s="446"/>
      <c r="K668" s="1414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207</v>
      </c>
      <c r="E669" s="335">
        <f>F669+G669+H669</f>
        <v>0</v>
      </c>
      <c r="F669" s="589"/>
      <c r="G669" s="590"/>
      <c r="H669" s="1416"/>
      <c r="I669" s="589"/>
      <c r="J669" s="590"/>
      <c r="K669" s="1416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896</v>
      </c>
      <c r="E670" s="320">
        <f>F670+G670+H670</f>
        <v>63</v>
      </c>
      <c r="F670" s="450">
        <v>63</v>
      </c>
      <c r="G670" s="451"/>
      <c r="H670" s="1417"/>
      <c r="I670" s="450">
        <v>0</v>
      </c>
      <c r="J670" s="451"/>
      <c r="K670" s="1417"/>
      <c r="L670" s="320">
        <f>I670+J670+K670</f>
        <v>0</v>
      </c>
      <c r="M670" s="12">
        <f>(IF($E670&lt;&gt;0,$M$2,IF($L670&lt;&gt;0,$M$2,"")))</f>
        <v>1</v>
      </c>
      <c r="N670" s="13"/>
    </row>
    <row r="671" spans="2:14" ht="15.75">
      <c r="B671" s="292"/>
      <c r="C671" s="293">
        <v>1092</v>
      </c>
      <c r="D671" s="294" t="s">
        <v>299</v>
      </c>
      <c r="E671" s="295">
        <f>F671+G671+H671</f>
        <v>0</v>
      </c>
      <c r="F671" s="158"/>
      <c r="G671" s="159"/>
      <c r="H671" s="1409"/>
      <c r="I671" s="158"/>
      <c r="J671" s="159"/>
      <c r="K671" s="1409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208</v>
      </c>
      <c r="E672" s="287">
        <f>F672+G672+H672</f>
        <v>0</v>
      </c>
      <c r="F672" s="173">
        <v>0</v>
      </c>
      <c r="G672" s="174"/>
      <c r="H672" s="1410"/>
      <c r="I672" s="173">
        <v>0</v>
      </c>
      <c r="J672" s="174"/>
      <c r="K672" s="1410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96" t="s">
        <v>266</v>
      </c>
      <c r="D673" s="1797"/>
      <c r="E673" s="310">
        <f>SUM(E674:E676)</f>
        <v>569</v>
      </c>
      <c r="F673" s="274">
        <f>SUM(F674:F676)</f>
        <v>569</v>
      </c>
      <c r="G673" s="275">
        <f>SUM(G674:G676)</f>
        <v>0</v>
      </c>
      <c r="H673" s="276">
        <f>SUM(H674:H676)</f>
        <v>0</v>
      </c>
      <c r="I673" s="274">
        <f>SUM(I674:I676)</f>
        <v>569</v>
      </c>
      <c r="J673" s="275">
        <f>SUM(J674:J676)</f>
        <v>0</v>
      </c>
      <c r="K673" s="276">
        <f>SUM(K674:K676)</f>
        <v>0</v>
      </c>
      <c r="L673" s="310">
        <f>SUM(L674:L676)</f>
        <v>569</v>
      </c>
      <c r="M673" s="12">
        <f>(IF($E673&lt;&gt;0,$M$2,IF($L673&lt;&gt;0,$M$2,"")))</f>
        <v>1</v>
      </c>
      <c r="N673" s="13"/>
    </row>
    <row r="674" spans="2:14" ht="15.75">
      <c r="B674" s="292"/>
      <c r="C674" s="279">
        <v>1901</v>
      </c>
      <c r="D674" s="340" t="s">
        <v>897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898</v>
      </c>
      <c r="E675" s="295">
        <f>F675+G675+H675</f>
        <v>569</v>
      </c>
      <c r="F675" s="158">
        <v>569</v>
      </c>
      <c r="G675" s="159"/>
      <c r="H675" s="1409"/>
      <c r="I675" s="158">
        <v>569</v>
      </c>
      <c r="J675" s="159"/>
      <c r="K675" s="1409"/>
      <c r="L675" s="295">
        <f>I675+J675+K675</f>
        <v>569</v>
      </c>
      <c r="M675" s="12">
        <f>(IF($E675&lt;&gt;0,$M$2,IF($L675&lt;&gt;0,$M$2,"")))</f>
        <v>1</v>
      </c>
      <c r="N675" s="13"/>
    </row>
    <row r="676" spans="2:14" ht="15.75">
      <c r="B676" s="292"/>
      <c r="C676" s="285">
        <v>1991</v>
      </c>
      <c r="D676" s="343" t="s">
        <v>899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96" t="s">
        <v>708</v>
      </c>
      <c r="D677" s="1797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96" t="s">
        <v>214</v>
      </c>
      <c r="D683" s="1797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300</v>
      </c>
      <c r="E684" s="281">
        <f>F684+G684+H684</f>
        <v>0</v>
      </c>
      <c r="F684" s="152"/>
      <c r="G684" s="153"/>
      <c r="H684" s="1407"/>
      <c r="I684" s="152"/>
      <c r="J684" s="153"/>
      <c r="K684" s="1407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215</v>
      </c>
      <c r="E685" s="287">
        <f>F685+G685+H685</f>
        <v>0</v>
      </c>
      <c r="F685" s="173"/>
      <c r="G685" s="174"/>
      <c r="H685" s="1410"/>
      <c r="I685" s="173"/>
      <c r="J685" s="174"/>
      <c r="K685" s="1410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96" t="s">
        <v>216</v>
      </c>
      <c r="D686" s="1797"/>
      <c r="E686" s="310">
        <f>F686+G686+H686</f>
        <v>0</v>
      </c>
      <c r="F686" s="1411"/>
      <c r="G686" s="1412"/>
      <c r="H686" s="1413"/>
      <c r="I686" s="1411"/>
      <c r="J686" s="1412"/>
      <c r="K686" s="1413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8" t="s">
        <v>217</v>
      </c>
      <c r="D687" s="1799"/>
      <c r="E687" s="310">
        <f>F687+G687+H687</f>
        <v>0</v>
      </c>
      <c r="F687" s="1411"/>
      <c r="G687" s="1412"/>
      <c r="H687" s="1413"/>
      <c r="I687" s="1411"/>
      <c r="J687" s="1412"/>
      <c r="K687" s="1413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8" t="s">
        <v>218</v>
      </c>
      <c r="D688" s="1799"/>
      <c r="E688" s="310">
        <f>F688+G688+H688</f>
        <v>0</v>
      </c>
      <c r="F688" s="1411"/>
      <c r="G688" s="1412"/>
      <c r="H688" s="1413"/>
      <c r="I688" s="1411"/>
      <c r="J688" s="1412"/>
      <c r="K688" s="1413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8" t="s">
        <v>1647</v>
      </c>
      <c r="D689" s="1799"/>
      <c r="E689" s="310">
        <f>F689+G689+H689</f>
        <v>0</v>
      </c>
      <c r="F689" s="1411"/>
      <c r="G689" s="1412"/>
      <c r="H689" s="1413"/>
      <c r="I689" s="1411"/>
      <c r="J689" s="1412"/>
      <c r="K689" s="1413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96" t="s">
        <v>219</v>
      </c>
      <c r="D690" s="1797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1939</v>
      </c>
      <c r="E691" s="281">
        <f>F691+G691+H691</f>
        <v>0</v>
      </c>
      <c r="F691" s="152"/>
      <c r="G691" s="153"/>
      <c r="H691" s="1407"/>
      <c r="I691" s="152"/>
      <c r="J691" s="153"/>
      <c r="K691" s="1407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220</v>
      </c>
      <c r="E692" s="281">
        <f>F692+G692+H692</f>
        <v>0</v>
      </c>
      <c r="F692" s="152"/>
      <c r="G692" s="153"/>
      <c r="H692" s="1407"/>
      <c r="I692" s="152"/>
      <c r="J692" s="153"/>
      <c r="K692" s="1407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221</v>
      </c>
      <c r="E693" s="326">
        <f>F693+G693+H693</f>
        <v>0</v>
      </c>
      <c r="F693" s="445"/>
      <c r="G693" s="446"/>
      <c r="H693" s="1414"/>
      <c r="I693" s="445"/>
      <c r="J693" s="446"/>
      <c r="K693" s="1414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222</v>
      </c>
      <c r="E694" s="351">
        <f>F694+G694+H694</f>
        <v>0</v>
      </c>
      <c r="F694" s="625"/>
      <c r="G694" s="626"/>
      <c r="H694" s="1415"/>
      <c r="I694" s="625"/>
      <c r="J694" s="626"/>
      <c r="K694" s="1415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223</v>
      </c>
      <c r="E695" s="335">
        <f>F695+G695+H695</f>
        <v>0</v>
      </c>
      <c r="F695" s="589"/>
      <c r="G695" s="590"/>
      <c r="H695" s="1416"/>
      <c r="I695" s="589"/>
      <c r="J695" s="590"/>
      <c r="K695" s="1416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1958</v>
      </c>
      <c r="E696" s="320">
        <f>F696+G696+H696</f>
        <v>0</v>
      </c>
      <c r="F696" s="450"/>
      <c r="G696" s="451"/>
      <c r="H696" s="1417"/>
      <c r="I696" s="450"/>
      <c r="J696" s="451"/>
      <c r="K696" s="1417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224</v>
      </c>
      <c r="E697" s="320">
        <f>F697+G697+H697</f>
        <v>0</v>
      </c>
      <c r="F697" s="450"/>
      <c r="G697" s="451"/>
      <c r="H697" s="1417"/>
      <c r="I697" s="450"/>
      <c r="J697" s="451"/>
      <c r="K697" s="1417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225</v>
      </c>
      <c r="E698" s="287">
        <f>F698+G698+H698</f>
        <v>0</v>
      </c>
      <c r="F698" s="173"/>
      <c r="G698" s="174"/>
      <c r="H698" s="1410"/>
      <c r="I698" s="173"/>
      <c r="J698" s="174"/>
      <c r="K698" s="1410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1989</v>
      </c>
      <c r="D699" s="1469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226</v>
      </c>
      <c r="E700" s="281">
        <f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702</v>
      </c>
      <c r="E701" s="295">
        <f>F701+G701+H701</f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>F702+G702+H702</f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85">
        <v>3306</v>
      </c>
      <c r="D703" s="361" t="s">
        <v>1644</v>
      </c>
      <c r="E703" s="295">
        <f>F703+G703+H703</f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3307</v>
      </c>
      <c r="D704" s="361" t="s">
        <v>2003</v>
      </c>
      <c r="E704" s="287">
        <f>F704+G704+H704</f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96" t="s">
        <v>228</v>
      </c>
      <c r="D705" s="1797"/>
      <c r="E705" s="310">
        <f>F705+G705+H705</f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96" t="s">
        <v>229</v>
      </c>
      <c r="D706" s="1797"/>
      <c r="E706" s="310">
        <f>F706+G706+H706</f>
        <v>0</v>
      </c>
      <c r="F706" s="1411"/>
      <c r="G706" s="1412"/>
      <c r="H706" s="1413"/>
      <c r="I706" s="1411"/>
      <c r="J706" s="1412"/>
      <c r="K706" s="1413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96" t="s">
        <v>230</v>
      </c>
      <c r="D707" s="1797"/>
      <c r="E707" s="310">
        <f>F707+G707+H707</f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96" t="s">
        <v>231</v>
      </c>
      <c r="D708" s="1797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232</v>
      </c>
      <c r="E709" s="281">
        <f>F709+G709+H709</f>
        <v>0</v>
      </c>
      <c r="F709" s="152"/>
      <c r="G709" s="153"/>
      <c r="H709" s="1407"/>
      <c r="I709" s="152"/>
      <c r="J709" s="153"/>
      <c r="K709" s="1407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233</v>
      </c>
      <c r="E710" s="295">
        <f>F710+G710+H710</f>
        <v>0</v>
      </c>
      <c r="F710" s="158"/>
      <c r="G710" s="159"/>
      <c r="H710" s="1409"/>
      <c r="I710" s="158"/>
      <c r="J710" s="159"/>
      <c r="K710" s="1409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234</v>
      </c>
      <c r="E711" s="295">
        <f>F711+G711+H711</f>
        <v>0</v>
      </c>
      <c r="F711" s="158"/>
      <c r="G711" s="159"/>
      <c r="H711" s="1409"/>
      <c r="I711" s="158"/>
      <c r="J711" s="159"/>
      <c r="K711" s="1409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235</v>
      </c>
      <c r="E712" s="295">
        <f>F712+G712+H712</f>
        <v>0</v>
      </c>
      <c r="F712" s="158"/>
      <c r="G712" s="159"/>
      <c r="H712" s="1409"/>
      <c r="I712" s="158"/>
      <c r="J712" s="159"/>
      <c r="K712" s="1409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236</v>
      </c>
      <c r="E713" s="295">
        <f>F713+G713+H713</f>
        <v>0</v>
      </c>
      <c r="F713" s="158"/>
      <c r="G713" s="159"/>
      <c r="H713" s="1409"/>
      <c r="I713" s="158"/>
      <c r="J713" s="159"/>
      <c r="K713" s="1409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237</v>
      </c>
      <c r="E714" s="287">
        <f>F714+G714+H714</f>
        <v>0</v>
      </c>
      <c r="F714" s="173"/>
      <c r="G714" s="174"/>
      <c r="H714" s="1410"/>
      <c r="I714" s="173"/>
      <c r="J714" s="174"/>
      <c r="K714" s="1410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96" t="s">
        <v>1648</v>
      </c>
      <c r="D715" s="1797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238</v>
      </c>
      <c r="E716" s="281">
        <f>F716+G716+H716</f>
        <v>0</v>
      </c>
      <c r="F716" s="152"/>
      <c r="G716" s="153"/>
      <c r="H716" s="1407"/>
      <c r="I716" s="152"/>
      <c r="J716" s="153"/>
      <c r="K716" s="1407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239</v>
      </c>
      <c r="E717" s="295">
        <f>F717+G717+H717</f>
        <v>0</v>
      </c>
      <c r="F717" s="158"/>
      <c r="G717" s="159"/>
      <c r="H717" s="1409"/>
      <c r="I717" s="158"/>
      <c r="J717" s="159"/>
      <c r="K717" s="1409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240</v>
      </c>
      <c r="E718" s="287">
        <f>F718+G718+H718</f>
        <v>0</v>
      </c>
      <c r="F718" s="173"/>
      <c r="G718" s="174"/>
      <c r="H718" s="1410"/>
      <c r="I718" s="173"/>
      <c r="J718" s="174"/>
      <c r="K718" s="1410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96" t="s">
        <v>1645</v>
      </c>
      <c r="D719" s="1797"/>
      <c r="E719" s="310">
        <f>F719+G719+H719</f>
        <v>0</v>
      </c>
      <c r="F719" s="1411"/>
      <c r="G719" s="1412"/>
      <c r="H719" s="1413"/>
      <c r="I719" s="1411"/>
      <c r="J719" s="1412"/>
      <c r="K719" s="1413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96" t="s">
        <v>1646</v>
      </c>
      <c r="D720" s="1797"/>
      <c r="E720" s="310">
        <f>F720+G720+H720</f>
        <v>0</v>
      </c>
      <c r="F720" s="1411"/>
      <c r="G720" s="1412"/>
      <c r="H720" s="1413"/>
      <c r="I720" s="1411"/>
      <c r="J720" s="1412"/>
      <c r="K720" s="1413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8" t="s">
        <v>241</v>
      </c>
      <c r="D721" s="1799"/>
      <c r="E721" s="310">
        <f>F721+G721+H721</f>
        <v>0</v>
      </c>
      <c r="F721" s="1411"/>
      <c r="G721" s="1412"/>
      <c r="H721" s="1413"/>
      <c r="I721" s="1411"/>
      <c r="J721" s="1412"/>
      <c r="K721" s="1413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96" t="s">
        <v>267</v>
      </c>
      <c r="D722" s="1797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94" t="s">
        <v>242</v>
      </c>
      <c r="D725" s="1795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>(IF($E725&lt;&gt;0,$M$2,IF($L725&lt;&gt;0,$M$2,"")))</f>
      </c>
      <c r="N725" s="13"/>
    </row>
    <row r="726" spans="2:14" ht="15.75">
      <c r="B726" s="365">
        <v>5200</v>
      </c>
      <c r="C726" s="1794" t="s">
        <v>243</v>
      </c>
      <c r="D726" s="1795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244</v>
      </c>
      <c r="E727" s="281">
        <f>F727+G727+H727</f>
        <v>0</v>
      </c>
      <c r="F727" s="152"/>
      <c r="G727" s="153"/>
      <c r="H727" s="1407"/>
      <c r="I727" s="152"/>
      <c r="J727" s="153"/>
      <c r="K727" s="1407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245</v>
      </c>
      <c r="E728" s="295">
        <f>F728+G728+H728</f>
        <v>0</v>
      </c>
      <c r="F728" s="158"/>
      <c r="G728" s="159"/>
      <c r="H728" s="1409"/>
      <c r="I728" s="158"/>
      <c r="J728" s="159"/>
      <c r="K728" s="1409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609</v>
      </c>
      <c r="E729" s="295">
        <f>F729+G729+H729</f>
        <v>0</v>
      </c>
      <c r="F729" s="158"/>
      <c r="G729" s="159"/>
      <c r="H729" s="1409"/>
      <c r="I729" s="158"/>
      <c r="J729" s="159"/>
      <c r="K729" s="1409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610</v>
      </c>
      <c r="E730" s="295">
        <f>F730+G730+H730</f>
        <v>0</v>
      </c>
      <c r="F730" s="158"/>
      <c r="G730" s="159"/>
      <c r="H730" s="1409"/>
      <c r="I730" s="158"/>
      <c r="J730" s="159"/>
      <c r="K730" s="1409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611</v>
      </c>
      <c r="E731" s="295">
        <f>F731+G731+H731</f>
        <v>0</v>
      </c>
      <c r="F731" s="158"/>
      <c r="G731" s="159"/>
      <c r="H731" s="1409"/>
      <c r="I731" s="158"/>
      <c r="J731" s="159"/>
      <c r="K731" s="1409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612</v>
      </c>
      <c r="E732" s="295">
        <f>F732+G732+H732</f>
        <v>0</v>
      </c>
      <c r="F732" s="158"/>
      <c r="G732" s="159"/>
      <c r="H732" s="1409"/>
      <c r="I732" s="158"/>
      <c r="J732" s="159"/>
      <c r="K732" s="1409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613</v>
      </c>
      <c r="E733" s="287">
        <f>F733+G733+H733</f>
        <v>0</v>
      </c>
      <c r="F733" s="173"/>
      <c r="G733" s="174"/>
      <c r="H733" s="1410"/>
      <c r="I733" s="173"/>
      <c r="J733" s="174"/>
      <c r="K733" s="1410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94" t="s">
        <v>614</v>
      </c>
      <c r="D734" s="1795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94" t="s">
        <v>672</v>
      </c>
      <c r="D737" s="1795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96" t="s">
        <v>673</v>
      </c>
      <c r="D738" s="1797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89" t="s">
        <v>900</v>
      </c>
      <c r="D743" s="1790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71"/>
      <c r="C747" s="1791" t="s">
        <v>681</v>
      </c>
      <c r="D747" s="1792"/>
      <c r="E747" s="1427"/>
      <c r="F747" s="1427"/>
      <c r="G747" s="1427"/>
      <c r="H747" s="1427"/>
      <c r="I747" s="1427"/>
      <c r="J747" s="1427"/>
      <c r="K747" s="1427"/>
      <c r="L747" s="1428"/>
      <c r="M747" s="12">
        <f>(IF($E747&lt;&gt;0,$M$2,IF($L747&lt;&gt;0,$M$2,"")))</f>
      </c>
      <c r="N747" s="13"/>
    </row>
    <row r="748" spans="2:14" ht="15.75">
      <c r="B748" s="381">
        <v>98</v>
      </c>
      <c r="C748" s="1791" t="s">
        <v>681</v>
      </c>
      <c r="D748" s="1792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52"/>
      <c r="C752" s="393" t="s">
        <v>727</v>
      </c>
      <c r="D752" s="1421">
        <f>+B752</f>
        <v>0</v>
      </c>
      <c r="E752" s="395">
        <f>SUM(E637,E640,E646,E654,E655,E673,E677,E683,E686,E687,E688,E689,E690,E699,E705,E706,E707,E708,E715,E719,E720,E721,E722,E725,E726,E734,E737,E738,E743)+E748</f>
        <v>581253</v>
      </c>
      <c r="F752" s="396">
        <f>SUM(F637,F640,F646,F654,F655,F673,F677,F683,F686,F687,F688,F689,F690,F699,F705,F706,F707,F708,F715,F719,F720,F721,F722,F725,F726,F734,F737,F738,F743)+F748</f>
        <v>581253</v>
      </c>
      <c r="G752" s="397">
        <f>SUM(G637,G640,G646,G654,G655,G673,G677,G683,G686,G687,G688,G689,G690,G699,G705,G706,G707,G708,G715,G719,G720,G721,G722,G725,G726,G734,G737,G738,G743)+G748</f>
        <v>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418867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418867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81" t="str">
        <f>$B$7</f>
        <v>ОТЧЕТНИ ДАННИ ПО ЕБК ЗА ИЗПЪЛНЕНИЕТО НА БЮДЖЕТА</v>
      </c>
      <c r="C759" s="1782"/>
      <c r="D759" s="1782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458</v>
      </c>
      <c r="F760" s="406" t="s">
        <v>821</v>
      </c>
      <c r="G760" s="237"/>
      <c r="H760" s="1351" t="s">
        <v>1238</v>
      </c>
      <c r="I760" s="1352"/>
      <c r="J760" s="1353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73" t="str">
        <f>$B$9</f>
        <v>ОУ "Неофит Рилски", гр. Килифарево</v>
      </c>
      <c r="C761" s="1774"/>
      <c r="D761" s="1775"/>
      <c r="E761" s="115">
        <f>$E$9</f>
        <v>44927</v>
      </c>
      <c r="F761" s="226">
        <f>$F$9</f>
        <v>45199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1" t="str">
        <f>$B$12</f>
        <v>Велико Търново</v>
      </c>
      <c r="C764" s="1842"/>
      <c r="D764" s="1843"/>
      <c r="E764" s="410" t="s">
        <v>876</v>
      </c>
      <c r="F764" s="1349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877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459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699</v>
      </c>
      <c r="E768" s="1817" t="str">
        <f>CONCATENATE("Уточнен план ",$C$3)</f>
        <v>Уточнен план 2023</v>
      </c>
      <c r="F768" s="1818"/>
      <c r="G768" s="1818"/>
      <c r="H768" s="1819"/>
      <c r="I768" s="1826" t="str">
        <f>CONCATENATE("Отчет ",$C$3)</f>
        <v>Отчет 2023</v>
      </c>
      <c r="J768" s="1827"/>
      <c r="K768" s="1827"/>
      <c r="L768" s="1828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460</v>
      </c>
      <c r="D769" s="252" t="s">
        <v>700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729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  <c r="N771" s="8"/>
    </row>
    <row r="772" spans="2:14" ht="15.75">
      <c r="B772" s="1654" t="s">
        <v>2010</v>
      </c>
      <c r="C772" s="1447">
        <f>VLOOKUP(D773,EBK_DEIN2,2,FALSE)</f>
        <v>3389</v>
      </c>
      <c r="D772" s="1446" t="s">
        <v>778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  <c r="N772" s="8"/>
    </row>
    <row r="773" spans="2:14" ht="15.75">
      <c r="B773" s="1439"/>
      <c r="C773" s="1572">
        <f>+C772</f>
        <v>3389</v>
      </c>
      <c r="D773" s="1441" t="s">
        <v>1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  <c r="N773" s="8"/>
    </row>
    <row r="774" spans="2:14" ht="15.75">
      <c r="B774" s="1444"/>
      <c r="C774" s="1442"/>
      <c r="D774" s="1445" t="s">
        <v>701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06" t="s">
        <v>730</v>
      </c>
      <c r="D775" s="1807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731</v>
      </c>
      <c r="E776" s="281">
        <f>F776+G776+H776</f>
        <v>0</v>
      </c>
      <c r="F776" s="152"/>
      <c r="G776" s="153"/>
      <c r="H776" s="1407"/>
      <c r="I776" s="152"/>
      <c r="J776" s="153"/>
      <c r="K776" s="1407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732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02" t="s">
        <v>733</v>
      </c>
      <c r="D778" s="1803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734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735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586</v>
      </c>
      <c r="E781" s="295">
        <f>F781+G781+H781</f>
        <v>0</v>
      </c>
      <c r="F781" s="158"/>
      <c r="G781" s="159"/>
      <c r="H781" s="1409"/>
      <c r="I781" s="158"/>
      <c r="J781" s="159"/>
      <c r="K781" s="1409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587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588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04" t="s">
        <v>189</v>
      </c>
      <c r="D784" s="1805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190</v>
      </c>
      <c r="E785" s="281">
        <f>F785+G785+H785</f>
        <v>0</v>
      </c>
      <c r="F785" s="152"/>
      <c r="G785" s="153"/>
      <c r="H785" s="1407"/>
      <c r="I785" s="152"/>
      <c r="J785" s="153"/>
      <c r="K785" s="1407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895</v>
      </c>
      <c r="E786" s="295">
        <f>F786+G786+H786</f>
        <v>0</v>
      </c>
      <c r="F786" s="158"/>
      <c r="G786" s="159"/>
      <c r="H786" s="1409"/>
      <c r="I786" s="158"/>
      <c r="J786" s="159"/>
      <c r="K786" s="1409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857</v>
      </c>
      <c r="E787" s="295">
        <f>F787+G787+H787</f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191</v>
      </c>
      <c r="E788" s="295">
        <f>F788+G788+H788</f>
        <v>0</v>
      </c>
      <c r="F788" s="158"/>
      <c r="G788" s="159"/>
      <c r="H788" s="1409"/>
      <c r="I788" s="158"/>
      <c r="J788" s="159"/>
      <c r="K788" s="1409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192</v>
      </c>
      <c r="E789" s="295">
        <f>F789+G789+H789</f>
        <v>0</v>
      </c>
      <c r="F789" s="158"/>
      <c r="G789" s="159"/>
      <c r="H789" s="1409"/>
      <c r="I789" s="158"/>
      <c r="J789" s="159"/>
      <c r="K789" s="1409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859</v>
      </c>
      <c r="E790" s="295">
        <f>F790+G790+H790</f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193</v>
      </c>
      <c r="E791" s="287">
        <f>F791+G791+H791</f>
        <v>0</v>
      </c>
      <c r="F791" s="173"/>
      <c r="G791" s="174"/>
      <c r="H791" s="1410"/>
      <c r="I791" s="173"/>
      <c r="J791" s="174"/>
      <c r="K791" s="1410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00" t="s">
        <v>194</v>
      </c>
      <c r="D792" s="1801"/>
      <c r="E792" s="310">
        <f>F792+G792+H792</f>
        <v>0</v>
      </c>
      <c r="F792" s="1411"/>
      <c r="G792" s="1412"/>
      <c r="H792" s="1413"/>
      <c r="I792" s="1411"/>
      <c r="J792" s="1412"/>
      <c r="K792" s="1413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02" t="s">
        <v>195</v>
      </c>
      <c r="D793" s="1803"/>
      <c r="E793" s="310">
        <f>SUM(E794:E810)</f>
        <v>11797</v>
      </c>
      <c r="F793" s="274">
        <f>SUM(F794:F810)</f>
        <v>11797</v>
      </c>
      <c r="G793" s="275">
        <f>SUM(G794:G810)</f>
        <v>0</v>
      </c>
      <c r="H793" s="276">
        <f>SUM(H794:H810)</f>
        <v>0</v>
      </c>
      <c r="I793" s="274">
        <f>SUM(I794:I810)</f>
        <v>11797</v>
      </c>
      <c r="J793" s="275">
        <f>SUM(J794:J810)</f>
        <v>0</v>
      </c>
      <c r="K793" s="276">
        <f>SUM(K794:K810)</f>
        <v>0</v>
      </c>
      <c r="L793" s="310">
        <f>SUM(L794:L810)</f>
        <v>11797</v>
      </c>
      <c r="M793" s="12">
        <f>(IF($E793&lt;&gt;0,$M$2,IF($L793&lt;&gt;0,$M$2,"")))</f>
        <v>1</v>
      </c>
      <c r="N793" s="13"/>
    </row>
    <row r="794" spans="2:14" ht="15.75">
      <c r="B794" s="292"/>
      <c r="C794" s="279">
        <v>1011</v>
      </c>
      <c r="D794" s="311" t="s">
        <v>196</v>
      </c>
      <c r="E794" s="281">
        <f>F794+G794+H794</f>
        <v>0</v>
      </c>
      <c r="F794" s="152"/>
      <c r="G794" s="153"/>
      <c r="H794" s="1407"/>
      <c r="I794" s="152"/>
      <c r="J794" s="153"/>
      <c r="K794" s="1407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197</v>
      </c>
      <c r="E795" s="295">
        <f>F795+G795+H795</f>
        <v>0</v>
      </c>
      <c r="F795" s="158"/>
      <c r="G795" s="159"/>
      <c r="H795" s="1409"/>
      <c r="I795" s="158"/>
      <c r="J795" s="159"/>
      <c r="K795" s="1409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198</v>
      </c>
      <c r="E796" s="295">
        <f>F796+G796+H796</f>
        <v>0</v>
      </c>
      <c r="F796" s="158"/>
      <c r="G796" s="159"/>
      <c r="H796" s="1409"/>
      <c r="I796" s="158"/>
      <c r="J796" s="159"/>
      <c r="K796" s="1409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199</v>
      </c>
      <c r="E797" s="295">
        <f>F797+G797+H797</f>
        <v>0</v>
      </c>
      <c r="F797" s="158"/>
      <c r="G797" s="159"/>
      <c r="H797" s="1409"/>
      <c r="I797" s="158"/>
      <c r="J797" s="159"/>
      <c r="K797" s="1409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200</v>
      </c>
      <c r="E798" s="295">
        <f>F798+G798+H798</f>
        <v>0</v>
      </c>
      <c r="F798" s="158"/>
      <c r="G798" s="159"/>
      <c r="H798" s="1409"/>
      <c r="I798" s="158"/>
      <c r="J798" s="159"/>
      <c r="K798" s="1409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201</v>
      </c>
      <c r="E799" s="314">
        <f>F799+G799+H799</f>
        <v>0</v>
      </c>
      <c r="F799" s="164"/>
      <c r="G799" s="165"/>
      <c r="H799" s="1408"/>
      <c r="I799" s="164"/>
      <c r="J799" s="165"/>
      <c r="K799" s="1408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202</v>
      </c>
      <c r="E800" s="320">
        <f>F800+G800+H800</f>
        <v>11797</v>
      </c>
      <c r="F800" s="450">
        <v>11797</v>
      </c>
      <c r="G800" s="451"/>
      <c r="H800" s="1417"/>
      <c r="I800" s="450">
        <v>11797</v>
      </c>
      <c r="J800" s="451"/>
      <c r="K800" s="1417"/>
      <c r="L800" s="320">
        <f>I800+J800+K800</f>
        <v>11797</v>
      </c>
      <c r="M800" s="12">
        <f>(IF($E800&lt;&gt;0,$M$2,IF($L800&lt;&gt;0,$M$2,"")))</f>
        <v>1</v>
      </c>
      <c r="N800" s="13"/>
    </row>
    <row r="801" spans="2:14" ht="15.75">
      <c r="B801" s="292"/>
      <c r="C801" s="324">
        <v>1030</v>
      </c>
      <c r="D801" s="325" t="s">
        <v>203</v>
      </c>
      <c r="E801" s="326">
        <f>F801+G801+H801</f>
        <v>0</v>
      </c>
      <c r="F801" s="445"/>
      <c r="G801" s="446"/>
      <c r="H801" s="1414"/>
      <c r="I801" s="445"/>
      <c r="J801" s="446"/>
      <c r="K801" s="1414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204</v>
      </c>
      <c r="E802" s="320">
        <f>F802+G802+H802</f>
        <v>0</v>
      </c>
      <c r="F802" s="450"/>
      <c r="G802" s="451"/>
      <c r="H802" s="1417"/>
      <c r="I802" s="450"/>
      <c r="J802" s="451"/>
      <c r="K802" s="1417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205</v>
      </c>
      <c r="E803" s="295">
        <f>F803+G803+H803</f>
        <v>0</v>
      </c>
      <c r="F803" s="158"/>
      <c r="G803" s="159"/>
      <c r="H803" s="1409"/>
      <c r="I803" s="158"/>
      <c r="J803" s="159"/>
      <c r="K803" s="1409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860</v>
      </c>
      <c r="E804" s="326">
        <f>F804+G804+H804</f>
        <v>0</v>
      </c>
      <c r="F804" s="445"/>
      <c r="G804" s="446"/>
      <c r="H804" s="1414"/>
      <c r="I804" s="445"/>
      <c r="J804" s="446"/>
      <c r="K804" s="1414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206</v>
      </c>
      <c r="E805" s="320">
        <f>F805+G805+H805</f>
        <v>0</v>
      </c>
      <c r="F805" s="450"/>
      <c r="G805" s="451"/>
      <c r="H805" s="1417"/>
      <c r="I805" s="450"/>
      <c r="J805" s="451"/>
      <c r="K805" s="1417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787</v>
      </c>
      <c r="E806" s="326">
        <f>F806+G806+H806</f>
        <v>0</v>
      </c>
      <c r="F806" s="445"/>
      <c r="G806" s="446"/>
      <c r="H806" s="1414"/>
      <c r="I806" s="445"/>
      <c r="J806" s="446"/>
      <c r="K806" s="1414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207</v>
      </c>
      <c r="E807" s="335">
        <f>F807+G807+H807</f>
        <v>0</v>
      </c>
      <c r="F807" s="589"/>
      <c r="G807" s="590"/>
      <c r="H807" s="1416"/>
      <c r="I807" s="589"/>
      <c r="J807" s="590"/>
      <c r="K807" s="1416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896</v>
      </c>
      <c r="E808" s="320">
        <f>F808+G808+H808</f>
        <v>0</v>
      </c>
      <c r="F808" s="450"/>
      <c r="G808" s="451"/>
      <c r="H808" s="1417"/>
      <c r="I808" s="450"/>
      <c r="J808" s="451"/>
      <c r="K808" s="1417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299</v>
      </c>
      <c r="E809" s="295">
        <f>F809+G809+H809</f>
        <v>0</v>
      </c>
      <c r="F809" s="158"/>
      <c r="G809" s="159"/>
      <c r="H809" s="1409"/>
      <c r="I809" s="158"/>
      <c r="J809" s="159"/>
      <c r="K809" s="1409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208</v>
      </c>
      <c r="E810" s="287">
        <f>F810+G810+H810</f>
        <v>0</v>
      </c>
      <c r="F810" s="173"/>
      <c r="G810" s="174"/>
      <c r="H810" s="1410"/>
      <c r="I810" s="173"/>
      <c r="J810" s="174"/>
      <c r="K810" s="1410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96" t="s">
        <v>266</v>
      </c>
      <c r="D811" s="1797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897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898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899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96" t="s">
        <v>708</v>
      </c>
      <c r="D815" s="1797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209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210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211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212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213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96" t="s">
        <v>214</v>
      </c>
      <c r="D821" s="1797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300</v>
      </c>
      <c r="E822" s="281">
        <f>F822+G822+H822</f>
        <v>0</v>
      </c>
      <c r="F822" s="152"/>
      <c r="G822" s="153"/>
      <c r="H822" s="1407"/>
      <c r="I822" s="152"/>
      <c r="J822" s="153"/>
      <c r="K822" s="1407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215</v>
      </c>
      <c r="E823" s="287">
        <f>F823+G823+H823</f>
        <v>0</v>
      </c>
      <c r="F823" s="173"/>
      <c r="G823" s="174"/>
      <c r="H823" s="1410"/>
      <c r="I823" s="173"/>
      <c r="J823" s="174"/>
      <c r="K823" s="1410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96" t="s">
        <v>216</v>
      </c>
      <c r="D824" s="1797"/>
      <c r="E824" s="310">
        <f>F824+G824+H824</f>
        <v>0</v>
      </c>
      <c r="F824" s="1411"/>
      <c r="G824" s="1412"/>
      <c r="H824" s="1413"/>
      <c r="I824" s="1411"/>
      <c r="J824" s="1412"/>
      <c r="K824" s="1413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98" t="s">
        <v>217</v>
      </c>
      <c r="D825" s="1799"/>
      <c r="E825" s="310">
        <f>F825+G825+H825</f>
        <v>0</v>
      </c>
      <c r="F825" s="1411"/>
      <c r="G825" s="1412"/>
      <c r="H825" s="1413"/>
      <c r="I825" s="1411"/>
      <c r="J825" s="1412"/>
      <c r="K825" s="1413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98" t="s">
        <v>218</v>
      </c>
      <c r="D826" s="1799"/>
      <c r="E826" s="310">
        <f>F826+G826+H826</f>
        <v>0</v>
      </c>
      <c r="F826" s="1411"/>
      <c r="G826" s="1412"/>
      <c r="H826" s="1413"/>
      <c r="I826" s="1411"/>
      <c r="J826" s="1412"/>
      <c r="K826" s="1413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98" t="s">
        <v>1647</v>
      </c>
      <c r="D827" s="1799"/>
      <c r="E827" s="310">
        <f>F827+G827+H827</f>
        <v>0</v>
      </c>
      <c r="F827" s="1411"/>
      <c r="G827" s="1412"/>
      <c r="H827" s="1413"/>
      <c r="I827" s="1411"/>
      <c r="J827" s="1412"/>
      <c r="K827" s="1413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96" t="s">
        <v>219</v>
      </c>
      <c r="D828" s="1797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1939</v>
      </c>
      <c r="E829" s="281">
        <f>F829+G829+H829</f>
        <v>0</v>
      </c>
      <c r="F829" s="152"/>
      <c r="G829" s="153"/>
      <c r="H829" s="1407"/>
      <c r="I829" s="152"/>
      <c r="J829" s="153"/>
      <c r="K829" s="1407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220</v>
      </c>
      <c r="E830" s="281">
        <f>F830+G830+H830</f>
        <v>0</v>
      </c>
      <c r="F830" s="152"/>
      <c r="G830" s="153"/>
      <c r="H830" s="1407"/>
      <c r="I830" s="152"/>
      <c r="J830" s="153"/>
      <c r="K830" s="1407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221</v>
      </c>
      <c r="E831" s="326">
        <f>F831+G831+H831</f>
        <v>0</v>
      </c>
      <c r="F831" s="445"/>
      <c r="G831" s="446"/>
      <c r="H831" s="1414"/>
      <c r="I831" s="445"/>
      <c r="J831" s="446"/>
      <c r="K831" s="1414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222</v>
      </c>
      <c r="E832" s="351">
        <f>F832+G832+H832</f>
        <v>0</v>
      </c>
      <c r="F832" s="625"/>
      <c r="G832" s="626"/>
      <c r="H832" s="1415"/>
      <c r="I832" s="625"/>
      <c r="J832" s="626"/>
      <c r="K832" s="1415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223</v>
      </c>
      <c r="E833" s="335">
        <f>F833+G833+H833</f>
        <v>0</v>
      </c>
      <c r="F833" s="589"/>
      <c r="G833" s="590"/>
      <c r="H833" s="1416"/>
      <c r="I833" s="589"/>
      <c r="J833" s="590"/>
      <c r="K833" s="1416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1958</v>
      </c>
      <c r="E834" s="320">
        <f>F834+G834+H834</f>
        <v>0</v>
      </c>
      <c r="F834" s="450"/>
      <c r="G834" s="451"/>
      <c r="H834" s="1417"/>
      <c r="I834" s="450"/>
      <c r="J834" s="451"/>
      <c r="K834" s="1417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224</v>
      </c>
      <c r="E835" s="320">
        <f>F835+G835+H835</f>
        <v>0</v>
      </c>
      <c r="F835" s="450"/>
      <c r="G835" s="451"/>
      <c r="H835" s="1417"/>
      <c r="I835" s="450"/>
      <c r="J835" s="451"/>
      <c r="K835" s="1417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225</v>
      </c>
      <c r="E836" s="287">
        <f>F836+G836+H836</f>
        <v>0</v>
      </c>
      <c r="F836" s="173"/>
      <c r="G836" s="174"/>
      <c r="H836" s="1410"/>
      <c r="I836" s="173"/>
      <c r="J836" s="174"/>
      <c r="K836" s="1410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1989</v>
      </c>
      <c r="D837" s="1469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226</v>
      </c>
      <c r="E838" s="281">
        <f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702</v>
      </c>
      <c r="E839" s="295">
        <f>F839+G839+H839</f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227</v>
      </c>
      <c r="E840" s="295">
        <f>F840+G840+H840</f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85">
        <v>3306</v>
      </c>
      <c r="D841" s="361" t="s">
        <v>1644</v>
      </c>
      <c r="E841" s="295">
        <f>F841+G841+H841</f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3307</v>
      </c>
      <c r="D842" s="361" t="s">
        <v>2003</v>
      </c>
      <c r="E842" s="287">
        <f>F842+G842+H842</f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96" t="s">
        <v>228</v>
      </c>
      <c r="D843" s="1797"/>
      <c r="E843" s="310">
        <f>F843+G843+H843</f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96" t="s">
        <v>229</v>
      </c>
      <c r="D844" s="1797"/>
      <c r="E844" s="310">
        <f>F844+G844+H844</f>
        <v>0</v>
      </c>
      <c r="F844" s="1411"/>
      <c r="G844" s="1412"/>
      <c r="H844" s="1413"/>
      <c r="I844" s="1411"/>
      <c r="J844" s="1412"/>
      <c r="K844" s="1413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96" t="s">
        <v>230</v>
      </c>
      <c r="D845" s="1797"/>
      <c r="E845" s="310">
        <f>F845+G845+H845</f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96" t="s">
        <v>231</v>
      </c>
      <c r="D846" s="1797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232</v>
      </c>
      <c r="E847" s="281">
        <f>F847+G847+H847</f>
        <v>0</v>
      </c>
      <c r="F847" s="152"/>
      <c r="G847" s="153"/>
      <c r="H847" s="1407"/>
      <c r="I847" s="152"/>
      <c r="J847" s="153"/>
      <c r="K847" s="1407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233</v>
      </c>
      <c r="E848" s="295">
        <f>F848+G848+H848</f>
        <v>0</v>
      </c>
      <c r="F848" s="158"/>
      <c r="G848" s="159"/>
      <c r="H848" s="1409"/>
      <c r="I848" s="158"/>
      <c r="J848" s="159"/>
      <c r="K848" s="1409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234</v>
      </c>
      <c r="E849" s="295">
        <f>F849+G849+H849</f>
        <v>0</v>
      </c>
      <c r="F849" s="158"/>
      <c r="G849" s="159"/>
      <c r="H849" s="1409"/>
      <c r="I849" s="158"/>
      <c r="J849" s="159"/>
      <c r="K849" s="1409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235</v>
      </c>
      <c r="E850" s="295">
        <f>F850+G850+H850</f>
        <v>0</v>
      </c>
      <c r="F850" s="158"/>
      <c r="G850" s="159"/>
      <c r="H850" s="1409"/>
      <c r="I850" s="158"/>
      <c r="J850" s="159"/>
      <c r="K850" s="1409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236</v>
      </c>
      <c r="E851" s="295">
        <f>F851+G851+H851</f>
        <v>0</v>
      </c>
      <c r="F851" s="158"/>
      <c r="G851" s="159"/>
      <c r="H851" s="1409"/>
      <c r="I851" s="158"/>
      <c r="J851" s="159"/>
      <c r="K851" s="1409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237</v>
      </c>
      <c r="E852" s="287">
        <f>F852+G852+H852</f>
        <v>0</v>
      </c>
      <c r="F852" s="173"/>
      <c r="G852" s="174"/>
      <c r="H852" s="1410"/>
      <c r="I852" s="173"/>
      <c r="J852" s="174"/>
      <c r="K852" s="1410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96" t="s">
        <v>1648</v>
      </c>
      <c r="D853" s="1797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238</v>
      </c>
      <c r="E854" s="281">
        <f>F854+G854+H854</f>
        <v>0</v>
      </c>
      <c r="F854" s="152"/>
      <c r="G854" s="153"/>
      <c r="H854" s="1407"/>
      <c r="I854" s="152"/>
      <c r="J854" s="153"/>
      <c r="K854" s="1407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239</v>
      </c>
      <c r="E855" s="295">
        <f>F855+G855+H855</f>
        <v>0</v>
      </c>
      <c r="F855" s="158"/>
      <c r="G855" s="159"/>
      <c r="H855" s="1409"/>
      <c r="I855" s="158"/>
      <c r="J855" s="159"/>
      <c r="K855" s="1409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240</v>
      </c>
      <c r="E856" s="287">
        <f>F856+G856+H856</f>
        <v>0</v>
      </c>
      <c r="F856" s="173"/>
      <c r="G856" s="174"/>
      <c r="H856" s="1410"/>
      <c r="I856" s="173"/>
      <c r="J856" s="174"/>
      <c r="K856" s="1410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96" t="s">
        <v>1645</v>
      </c>
      <c r="D857" s="1797"/>
      <c r="E857" s="310">
        <f>F857+G857+H857</f>
        <v>0</v>
      </c>
      <c r="F857" s="1411"/>
      <c r="G857" s="1412"/>
      <c r="H857" s="1413"/>
      <c r="I857" s="1411"/>
      <c r="J857" s="1412"/>
      <c r="K857" s="1413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96" t="s">
        <v>1646</v>
      </c>
      <c r="D858" s="1797"/>
      <c r="E858" s="310">
        <f>F858+G858+H858</f>
        <v>0</v>
      </c>
      <c r="F858" s="1411"/>
      <c r="G858" s="1412"/>
      <c r="H858" s="1413"/>
      <c r="I858" s="1411"/>
      <c r="J858" s="1412"/>
      <c r="K858" s="1413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98" t="s">
        <v>241</v>
      </c>
      <c r="D859" s="1799"/>
      <c r="E859" s="310">
        <f>F859+G859+H859</f>
        <v>0</v>
      </c>
      <c r="F859" s="1411"/>
      <c r="G859" s="1412"/>
      <c r="H859" s="1413"/>
      <c r="I859" s="1411"/>
      <c r="J859" s="1412"/>
      <c r="K859" s="1413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96" t="s">
        <v>267</v>
      </c>
      <c r="D860" s="1797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268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269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94" t="s">
        <v>242</v>
      </c>
      <c r="D863" s="1795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794" t="s">
        <v>243</v>
      </c>
      <c r="D864" s="1795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244</v>
      </c>
      <c r="E865" s="281">
        <f>F865+G865+H865</f>
        <v>0</v>
      </c>
      <c r="F865" s="152"/>
      <c r="G865" s="153"/>
      <c r="H865" s="1407"/>
      <c r="I865" s="152"/>
      <c r="J865" s="153"/>
      <c r="K865" s="1407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245</v>
      </c>
      <c r="E866" s="295">
        <f>F866+G866+H866</f>
        <v>0</v>
      </c>
      <c r="F866" s="158"/>
      <c r="G866" s="159"/>
      <c r="H866" s="1409"/>
      <c r="I866" s="158"/>
      <c r="J866" s="159"/>
      <c r="K866" s="1409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609</v>
      </c>
      <c r="E867" s="295">
        <f>F867+G867+H867</f>
        <v>0</v>
      </c>
      <c r="F867" s="158"/>
      <c r="G867" s="159"/>
      <c r="H867" s="1409"/>
      <c r="I867" s="158"/>
      <c r="J867" s="159"/>
      <c r="K867" s="1409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610</v>
      </c>
      <c r="E868" s="295">
        <f>F868+G868+H868</f>
        <v>0</v>
      </c>
      <c r="F868" s="158"/>
      <c r="G868" s="159"/>
      <c r="H868" s="1409"/>
      <c r="I868" s="158"/>
      <c r="J868" s="159"/>
      <c r="K868" s="1409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611</v>
      </c>
      <c r="E869" s="295">
        <f>F869+G869+H869</f>
        <v>0</v>
      </c>
      <c r="F869" s="158"/>
      <c r="G869" s="159"/>
      <c r="H869" s="1409"/>
      <c r="I869" s="158"/>
      <c r="J869" s="159"/>
      <c r="K869" s="1409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612</v>
      </c>
      <c r="E870" s="295">
        <f>F870+G870+H870</f>
        <v>0</v>
      </c>
      <c r="F870" s="158"/>
      <c r="G870" s="159"/>
      <c r="H870" s="1409"/>
      <c r="I870" s="158"/>
      <c r="J870" s="159"/>
      <c r="K870" s="1409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613</v>
      </c>
      <c r="E871" s="287">
        <f>F871+G871+H871</f>
        <v>0</v>
      </c>
      <c r="F871" s="173"/>
      <c r="G871" s="174"/>
      <c r="H871" s="1410"/>
      <c r="I871" s="173"/>
      <c r="J871" s="174"/>
      <c r="K871" s="1410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94" t="s">
        <v>614</v>
      </c>
      <c r="D872" s="1795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301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615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94" t="s">
        <v>672</v>
      </c>
      <c r="D875" s="1795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96" t="s">
        <v>673</v>
      </c>
      <c r="D876" s="1797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674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675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676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677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89" t="s">
        <v>900</v>
      </c>
      <c r="D881" s="1790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678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679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680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71"/>
      <c r="C885" s="1791" t="s">
        <v>681</v>
      </c>
      <c r="D885" s="1792"/>
      <c r="E885" s="1427"/>
      <c r="F885" s="1427"/>
      <c r="G885" s="1427"/>
      <c r="H885" s="1427"/>
      <c r="I885" s="1427"/>
      <c r="J885" s="1427"/>
      <c r="K885" s="1427"/>
      <c r="L885" s="1428"/>
      <c r="M885" s="12">
        <f>(IF($E885&lt;&gt;0,$M$2,IF($L885&lt;&gt;0,$M$2,"")))</f>
      </c>
      <c r="N885" s="13"/>
    </row>
    <row r="886" spans="2:14" ht="15.75">
      <c r="B886" s="381">
        <v>98</v>
      </c>
      <c r="C886" s="1791" t="s">
        <v>681</v>
      </c>
      <c r="D886" s="1792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52"/>
      <c r="C890" s="393" t="s">
        <v>727</v>
      </c>
      <c r="D890" s="1421">
        <f>+B890</f>
        <v>0</v>
      </c>
      <c r="E890" s="395">
        <f>SUM(E775,E778,E784,E792,E793,E811,E815,E821,E824,E825,E826,E827,E828,E837,E843,E844,E845,E846,E853,E857,E858,E859,E860,E863,E864,E872,E875,E876,E881)+E886</f>
        <v>11797</v>
      </c>
      <c r="F890" s="396">
        <f>SUM(F775,F778,F784,F792,F793,F811,F815,F821,F824,F825,F826,F827,F828,F837,F843,F844,F845,F846,F853,F857,F858,F859,F860,F863,F864,F872,F875,F876,F881)+F886</f>
        <v>11797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11797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11797</v>
      </c>
      <c r="M890" s="12">
        <f>(IF($E890&lt;&gt;0,$M$2,IF($L890&lt;&gt;0,$M$2,"")))</f>
        <v>1</v>
      </c>
      <c r="N890" s="73" t="str">
        <f>LEFT(C772,1)</f>
        <v>3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4" ht="15.75">
      <c r="B895" s="6"/>
      <c r="C895" s="6"/>
      <c r="D895" s="517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  <c r="N895" s="8"/>
    </row>
    <row r="896" spans="2:14" ht="15.75">
      <c r="B896" s="6"/>
      <c r="C896" s="1354"/>
      <c r="D896" s="1355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  <c r="N896" s="8"/>
    </row>
    <row r="897" spans="2:14" ht="15.75">
      <c r="B897" s="1781" t="str">
        <f>$B$7</f>
        <v>ОТЧЕТНИ ДАННИ ПО ЕБК ЗА ИЗПЪЛНЕНИЕТО НА БЮДЖЕТА</v>
      </c>
      <c r="C897" s="1782"/>
      <c r="D897" s="1782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  <c r="N897" s="8"/>
    </row>
    <row r="898" spans="2:14" ht="15.75">
      <c r="B898" s="228"/>
      <c r="C898" s="391"/>
      <c r="D898" s="400"/>
      <c r="E898" s="406" t="s">
        <v>458</v>
      </c>
      <c r="F898" s="406" t="s">
        <v>821</v>
      </c>
      <c r="G898" s="237"/>
      <c r="H898" s="1351" t="s">
        <v>1238</v>
      </c>
      <c r="I898" s="1352"/>
      <c r="J898" s="1353"/>
      <c r="K898" s="237"/>
      <c r="L898" s="237"/>
      <c r="M898" s="7">
        <f>(IF($E1028&lt;&gt;0,$M$2,IF($L1028&lt;&gt;0,$M$2,"")))</f>
        <v>1</v>
      </c>
      <c r="N898" s="8"/>
    </row>
    <row r="899" spans="2:14" ht="15.75">
      <c r="B899" s="1773" t="str">
        <f>$B$9</f>
        <v>ОУ "Неофит Рилски", гр. Килифарево</v>
      </c>
      <c r="C899" s="1774"/>
      <c r="D899" s="1775"/>
      <c r="E899" s="115">
        <f>$E$9</f>
        <v>44927</v>
      </c>
      <c r="F899" s="226">
        <f>$F$9</f>
        <v>45199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  <c r="N899" s="8"/>
    </row>
    <row r="900" spans="2:14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  <c r="N900" s="8"/>
    </row>
    <row r="901" spans="2:14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  <c r="N901" s="8"/>
    </row>
    <row r="902" spans="2:14" ht="15.75">
      <c r="B902" s="1841" t="str">
        <f>$B$12</f>
        <v>Велико Търново</v>
      </c>
      <c r="C902" s="1842"/>
      <c r="D902" s="1843"/>
      <c r="E902" s="410" t="s">
        <v>876</v>
      </c>
      <c r="F902" s="1349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  <c r="N902" s="8"/>
    </row>
    <row r="903" spans="2:14" ht="15.75">
      <c r="B903" s="233" t="str">
        <f>$B$13</f>
        <v>(наименование на първостепенния разпоредител с бюджет)</v>
      </c>
      <c r="C903" s="228"/>
      <c r="D903" s="229"/>
      <c r="E903" s="1350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  <c r="N903" s="8"/>
    </row>
    <row r="904" spans="2:14" ht="15.75">
      <c r="B904" s="236"/>
      <c r="C904" s="237"/>
      <c r="D904" s="124" t="s">
        <v>877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  <c r="N904" s="8"/>
    </row>
    <row r="905" spans="2:14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66" t="s">
        <v>459</v>
      </c>
      <c r="M905" s="7">
        <f>(IF($E1028&lt;&gt;0,$M$2,IF($L1028&lt;&gt;0,$M$2,"")))</f>
        <v>1</v>
      </c>
      <c r="N905" s="8"/>
    </row>
    <row r="906" spans="2:14" ht="15.75">
      <c r="B906" s="247"/>
      <c r="C906" s="248"/>
      <c r="D906" s="249" t="s">
        <v>699</v>
      </c>
      <c r="E906" s="1817" t="str">
        <f>CONCATENATE("Уточнен план ",$C$3)</f>
        <v>Уточнен план 2023</v>
      </c>
      <c r="F906" s="1818"/>
      <c r="G906" s="1818"/>
      <c r="H906" s="1819"/>
      <c r="I906" s="1826" t="str">
        <f>CONCATENATE("Отчет ",$C$3)</f>
        <v>Отчет 2023</v>
      </c>
      <c r="J906" s="1827"/>
      <c r="K906" s="1827"/>
      <c r="L906" s="1828"/>
      <c r="M906" s="7">
        <f>(IF($E1028&lt;&gt;0,$M$2,IF($L1028&lt;&gt;0,$M$2,"")))</f>
        <v>1</v>
      </c>
      <c r="N906" s="8"/>
    </row>
    <row r="907" spans="2:14" ht="15.75">
      <c r="B907" s="250" t="s">
        <v>62</v>
      </c>
      <c r="C907" s="251" t="s">
        <v>460</v>
      </c>
      <c r="D907" s="252" t="s">
        <v>700</v>
      </c>
      <c r="E907" s="1392" t="str">
        <f>$E$20</f>
        <v>Уточнен план                Общо</v>
      </c>
      <c r="F907" s="1396" t="str">
        <f>$F$20</f>
        <v>държавни дейности</v>
      </c>
      <c r="G907" s="1397" t="str">
        <f>$G$20</f>
        <v>местни дейности</v>
      </c>
      <c r="H907" s="1398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16" t="str">
        <f>$L$20</f>
        <v>ОТЧЕТ                                    ОБЩО</v>
      </c>
      <c r="M907" s="7">
        <f>(IF($E1028&lt;&gt;0,$M$2,IF($L1028&lt;&gt;0,$M$2,"")))</f>
        <v>1</v>
      </c>
      <c r="N907" s="8"/>
    </row>
    <row r="908" spans="2:14" ht="15.75">
      <c r="B908" s="258"/>
      <c r="C908" s="259"/>
      <c r="D908" s="260" t="s">
        <v>729</v>
      </c>
      <c r="E908" s="1443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  <c r="N908" s="8"/>
    </row>
    <row r="909" spans="2:14" ht="15.75">
      <c r="B909" s="1440"/>
      <c r="C909" s="1583" t="e">
        <f>VLOOKUP(D909,OP_LIST2,2,FALSE)</f>
        <v>#N/A</v>
      </c>
      <c r="D909" s="1446"/>
      <c r="E909" s="389"/>
      <c r="F909" s="1430"/>
      <c r="G909" s="1431"/>
      <c r="H909" s="1432"/>
      <c r="I909" s="1430"/>
      <c r="J909" s="1431"/>
      <c r="K909" s="1432"/>
      <c r="L909" s="1429"/>
      <c r="M909" s="7">
        <f>(IF($E1028&lt;&gt;0,$M$2,IF($L1028&lt;&gt;0,$M$2,"")))</f>
        <v>1</v>
      </c>
      <c r="N909" s="8"/>
    </row>
    <row r="910" spans="2:14" ht="15.75">
      <c r="B910" s="1654" t="s">
        <v>2010</v>
      </c>
      <c r="C910" s="1447">
        <f>VLOOKUP(D911,EBK_DEIN2,2,FALSE)</f>
        <v>7713</v>
      </c>
      <c r="D910" s="1446" t="s">
        <v>778</v>
      </c>
      <c r="E910" s="389"/>
      <c r="F910" s="1433"/>
      <c r="G910" s="1434"/>
      <c r="H910" s="1435"/>
      <c r="I910" s="1433"/>
      <c r="J910" s="1434"/>
      <c r="K910" s="1435"/>
      <c r="L910" s="1429"/>
      <c r="M910" s="7">
        <f>(IF($E1028&lt;&gt;0,$M$2,IF($L1028&lt;&gt;0,$M$2,"")))</f>
        <v>1</v>
      </c>
      <c r="N910" s="8"/>
    </row>
    <row r="911" spans="2:14" ht="15.75">
      <c r="B911" s="1439"/>
      <c r="C911" s="1572">
        <f>+C910</f>
        <v>7713</v>
      </c>
      <c r="D911" s="1441" t="s">
        <v>485</v>
      </c>
      <c r="E911" s="389"/>
      <c r="F911" s="1433"/>
      <c r="G911" s="1434"/>
      <c r="H911" s="1435"/>
      <c r="I911" s="1433"/>
      <c r="J911" s="1434"/>
      <c r="K911" s="1435"/>
      <c r="L911" s="1429"/>
      <c r="M911" s="7">
        <f>(IF($E1028&lt;&gt;0,$M$2,IF($L1028&lt;&gt;0,$M$2,"")))</f>
        <v>1</v>
      </c>
      <c r="N911" s="8"/>
    </row>
    <row r="912" spans="2:14" ht="15.75">
      <c r="B912" s="1444"/>
      <c r="C912" s="1442"/>
      <c r="D912" s="1445" t="s">
        <v>701</v>
      </c>
      <c r="E912" s="389"/>
      <c r="F912" s="1436"/>
      <c r="G912" s="1437"/>
      <c r="H912" s="1438"/>
      <c r="I912" s="1436"/>
      <c r="J912" s="1437"/>
      <c r="K912" s="1438"/>
      <c r="L912" s="1429"/>
      <c r="M912" s="7">
        <f>(IF($E1028&lt;&gt;0,$M$2,IF($L1028&lt;&gt;0,$M$2,"")))</f>
        <v>1</v>
      </c>
      <c r="N912" s="8"/>
    </row>
    <row r="913" spans="2:14" ht="15.75">
      <c r="B913" s="272">
        <v>100</v>
      </c>
      <c r="C913" s="1806" t="s">
        <v>730</v>
      </c>
      <c r="D913" s="1807"/>
      <c r="E913" s="273">
        <f>SUM(E914:E915)</f>
        <v>0</v>
      </c>
      <c r="F913" s="274">
        <f>SUM(F914:F915)</f>
        <v>0</v>
      </c>
      <c r="G913" s="275">
        <f>SUM(G914:G915)</f>
        <v>0</v>
      </c>
      <c r="H913" s="276">
        <f>SUM(H914:H915)</f>
        <v>0</v>
      </c>
      <c r="I913" s="274">
        <f>SUM(I914:I915)</f>
        <v>0</v>
      </c>
      <c r="J913" s="275">
        <f>SUM(J914:J915)</f>
        <v>0</v>
      </c>
      <c r="K913" s="276">
        <f>SUM(K914:K915)</f>
        <v>0</v>
      </c>
      <c r="L913" s="273">
        <f>SUM(L914:L915)</f>
        <v>0</v>
      </c>
      <c r="M913" s="12">
        <f>(IF($E913&lt;&gt;0,$M$2,IF($L913&lt;&gt;0,$M$2,"")))</f>
      </c>
      <c r="N913" s="13"/>
    </row>
    <row r="914" spans="2:14" ht="15.75">
      <c r="B914" s="278"/>
      <c r="C914" s="279">
        <v>101</v>
      </c>
      <c r="D914" s="280" t="s">
        <v>731</v>
      </c>
      <c r="E914" s="281">
        <f>F914+G914+H914</f>
        <v>0</v>
      </c>
      <c r="F914" s="152"/>
      <c r="G914" s="153"/>
      <c r="H914" s="1407"/>
      <c r="I914" s="152"/>
      <c r="J914" s="153"/>
      <c r="K914" s="1407"/>
      <c r="L914" s="281">
        <f>I914+J914+K914</f>
        <v>0</v>
      </c>
      <c r="M914" s="12">
        <f>(IF($E914&lt;&gt;0,$M$2,IF($L914&lt;&gt;0,$M$2,"")))</f>
      </c>
      <c r="N914" s="13"/>
    </row>
    <row r="915" spans="2:14" ht="15.75">
      <c r="B915" s="278"/>
      <c r="C915" s="285">
        <v>102</v>
      </c>
      <c r="D915" s="286" t="s">
        <v>732</v>
      </c>
      <c r="E915" s="287">
        <f>F915+G915+H915</f>
        <v>0</v>
      </c>
      <c r="F915" s="173"/>
      <c r="G915" s="174"/>
      <c r="H915" s="1410"/>
      <c r="I915" s="173"/>
      <c r="J915" s="174"/>
      <c r="K915" s="1410"/>
      <c r="L915" s="287">
        <f>I915+J915+K915</f>
        <v>0</v>
      </c>
      <c r="M915" s="12">
        <f>(IF($E915&lt;&gt;0,$M$2,IF($L915&lt;&gt;0,$M$2,"")))</f>
      </c>
      <c r="N915" s="13"/>
    </row>
    <row r="916" spans="2:14" ht="15.75">
      <c r="B916" s="272">
        <v>200</v>
      </c>
      <c r="C916" s="1802" t="s">
        <v>733</v>
      </c>
      <c r="D916" s="1803"/>
      <c r="E916" s="273">
        <f>SUM(E917:E921)</f>
        <v>0</v>
      </c>
      <c r="F916" s="274">
        <f>SUM(F917:F921)</f>
        <v>0</v>
      </c>
      <c r="G916" s="275">
        <f>SUM(G917:G921)</f>
        <v>0</v>
      </c>
      <c r="H916" s="276">
        <f>SUM(H917:H921)</f>
        <v>0</v>
      </c>
      <c r="I916" s="274">
        <f>SUM(I917:I921)</f>
        <v>0</v>
      </c>
      <c r="J916" s="275">
        <f>SUM(J917:J921)</f>
        <v>0</v>
      </c>
      <c r="K916" s="276">
        <f>SUM(K917:K921)</f>
        <v>0</v>
      </c>
      <c r="L916" s="273">
        <f>SUM(L917:L921)</f>
        <v>0</v>
      </c>
      <c r="M916" s="12">
        <f>(IF($E916&lt;&gt;0,$M$2,IF($L916&lt;&gt;0,$M$2,"")))</f>
      </c>
      <c r="N916" s="13"/>
    </row>
    <row r="917" spans="2:14" ht="15.75">
      <c r="B917" s="291"/>
      <c r="C917" s="279">
        <v>201</v>
      </c>
      <c r="D917" s="280" t="s">
        <v>734</v>
      </c>
      <c r="E917" s="281">
        <f>F917+G917+H917</f>
        <v>0</v>
      </c>
      <c r="F917" s="152"/>
      <c r="G917" s="153"/>
      <c r="H917" s="1407"/>
      <c r="I917" s="152"/>
      <c r="J917" s="153"/>
      <c r="K917" s="1407"/>
      <c r="L917" s="281">
        <f>I917+J917+K917</f>
        <v>0</v>
      </c>
      <c r="M917" s="12">
        <f>(IF($E917&lt;&gt;0,$M$2,IF($L917&lt;&gt;0,$M$2,"")))</f>
      </c>
      <c r="N917" s="13"/>
    </row>
    <row r="918" spans="2:14" ht="15.75">
      <c r="B918" s="292"/>
      <c r="C918" s="293">
        <v>202</v>
      </c>
      <c r="D918" s="294" t="s">
        <v>735</v>
      </c>
      <c r="E918" s="295">
        <f>F918+G918+H918</f>
        <v>0</v>
      </c>
      <c r="F918" s="158"/>
      <c r="G918" s="159"/>
      <c r="H918" s="1409"/>
      <c r="I918" s="158"/>
      <c r="J918" s="159"/>
      <c r="K918" s="1409"/>
      <c r="L918" s="295">
        <f>I918+J918+K918</f>
        <v>0</v>
      </c>
      <c r="M918" s="12">
        <f>(IF($E918&lt;&gt;0,$M$2,IF($L918&lt;&gt;0,$M$2,"")))</f>
      </c>
      <c r="N918" s="13"/>
    </row>
    <row r="919" spans="2:14" ht="15.75">
      <c r="B919" s="299"/>
      <c r="C919" s="293">
        <v>205</v>
      </c>
      <c r="D919" s="294" t="s">
        <v>586</v>
      </c>
      <c r="E919" s="295">
        <f>F919+G919+H919</f>
        <v>0</v>
      </c>
      <c r="F919" s="158"/>
      <c r="G919" s="159"/>
      <c r="H919" s="1409"/>
      <c r="I919" s="158"/>
      <c r="J919" s="159"/>
      <c r="K919" s="1409"/>
      <c r="L919" s="295">
        <f>I919+J919+K919</f>
        <v>0</v>
      </c>
      <c r="M919" s="12">
        <f>(IF($E919&lt;&gt;0,$M$2,IF($L919&lt;&gt;0,$M$2,"")))</f>
      </c>
      <c r="N919" s="13"/>
    </row>
    <row r="920" spans="2:14" ht="15.75">
      <c r="B920" s="299"/>
      <c r="C920" s="293">
        <v>208</v>
      </c>
      <c r="D920" s="300" t="s">
        <v>587</v>
      </c>
      <c r="E920" s="295">
        <f>F920+G920+H920</f>
        <v>0</v>
      </c>
      <c r="F920" s="158"/>
      <c r="G920" s="159"/>
      <c r="H920" s="1409"/>
      <c r="I920" s="158"/>
      <c r="J920" s="159"/>
      <c r="K920" s="1409"/>
      <c r="L920" s="295">
        <f>I920+J920+K920</f>
        <v>0</v>
      </c>
      <c r="M920" s="12">
        <f>(IF($E920&lt;&gt;0,$M$2,IF($L920&lt;&gt;0,$M$2,"")))</f>
      </c>
      <c r="N920" s="13"/>
    </row>
    <row r="921" spans="2:14" ht="15.75">
      <c r="B921" s="291"/>
      <c r="C921" s="285">
        <v>209</v>
      </c>
      <c r="D921" s="301" t="s">
        <v>588</v>
      </c>
      <c r="E921" s="287">
        <f>F921+G921+H921</f>
        <v>0</v>
      </c>
      <c r="F921" s="173"/>
      <c r="G921" s="174"/>
      <c r="H921" s="1410"/>
      <c r="I921" s="173"/>
      <c r="J921" s="174"/>
      <c r="K921" s="1410"/>
      <c r="L921" s="287">
        <f>I921+J921+K921</f>
        <v>0</v>
      </c>
      <c r="M921" s="12">
        <f>(IF($E921&lt;&gt;0,$M$2,IF($L921&lt;&gt;0,$M$2,"")))</f>
      </c>
      <c r="N921" s="13"/>
    </row>
    <row r="922" spans="2:14" ht="15.75">
      <c r="B922" s="272">
        <v>500</v>
      </c>
      <c r="C922" s="1804" t="s">
        <v>189</v>
      </c>
      <c r="D922" s="1805"/>
      <c r="E922" s="273">
        <f>SUM(E923:E929)</f>
        <v>0</v>
      </c>
      <c r="F922" s="274">
        <f>SUM(F923:F929)</f>
        <v>0</v>
      </c>
      <c r="G922" s="275">
        <f>SUM(G923:G929)</f>
        <v>0</v>
      </c>
      <c r="H922" s="276">
        <f>SUM(H923:H929)</f>
        <v>0</v>
      </c>
      <c r="I922" s="274">
        <f>SUM(I923:I929)</f>
        <v>0</v>
      </c>
      <c r="J922" s="275">
        <f>SUM(J923:J929)</f>
        <v>0</v>
      </c>
      <c r="K922" s="276">
        <f>SUM(K923:K929)</f>
        <v>0</v>
      </c>
      <c r="L922" s="273">
        <f>SUM(L923:L929)</f>
        <v>0</v>
      </c>
      <c r="M922" s="12">
        <f>(IF($E922&lt;&gt;0,$M$2,IF($L922&lt;&gt;0,$M$2,"")))</f>
      </c>
      <c r="N922" s="13"/>
    </row>
    <row r="923" spans="2:14" ht="15.75">
      <c r="B923" s="291"/>
      <c r="C923" s="302">
        <v>551</v>
      </c>
      <c r="D923" s="303" t="s">
        <v>190</v>
      </c>
      <c r="E923" s="281">
        <f>F923+G923+H923</f>
        <v>0</v>
      </c>
      <c r="F923" s="152"/>
      <c r="G923" s="153"/>
      <c r="H923" s="1407"/>
      <c r="I923" s="152"/>
      <c r="J923" s="153"/>
      <c r="K923" s="1407"/>
      <c r="L923" s="281">
        <f>I923+J923+K923</f>
        <v>0</v>
      </c>
      <c r="M923" s="12">
        <f>(IF($E923&lt;&gt;0,$M$2,IF($L923&lt;&gt;0,$M$2,"")))</f>
      </c>
      <c r="N923" s="13"/>
    </row>
    <row r="924" spans="2:14" ht="15.75">
      <c r="B924" s="291"/>
      <c r="C924" s="304">
        <v>552</v>
      </c>
      <c r="D924" s="305" t="s">
        <v>895</v>
      </c>
      <c r="E924" s="295">
        <f>F924+G924+H924</f>
        <v>0</v>
      </c>
      <c r="F924" s="158"/>
      <c r="G924" s="159"/>
      <c r="H924" s="1409"/>
      <c r="I924" s="158"/>
      <c r="J924" s="159"/>
      <c r="K924" s="1409"/>
      <c r="L924" s="295">
        <f>I924+J924+K924</f>
        <v>0</v>
      </c>
      <c r="M924" s="12">
        <f>(IF($E924&lt;&gt;0,$M$2,IF($L924&lt;&gt;0,$M$2,"")))</f>
      </c>
      <c r="N924" s="13"/>
    </row>
    <row r="925" spans="2:14" ht="15.75">
      <c r="B925" s="306"/>
      <c r="C925" s="304">
        <v>558</v>
      </c>
      <c r="D925" s="307" t="s">
        <v>857</v>
      </c>
      <c r="E925" s="295">
        <f>F925+G925+H925</f>
        <v>0</v>
      </c>
      <c r="F925" s="484">
        <v>0</v>
      </c>
      <c r="G925" s="485">
        <v>0</v>
      </c>
      <c r="H925" s="160">
        <v>0</v>
      </c>
      <c r="I925" s="484">
        <v>0</v>
      </c>
      <c r="J925" s="485">
        <v>0</v>
      </c>
      <c r="K925" s="160">
        <v>0</v>
      </c>
      <c r="L925" s="295">
        <f>I925+J925+K925</f>
        <v>0</v>
      </c>
      <c r="M925" s="12">
        <f>(IF($E925&lt;&gt;0,$M$2,IF($L925&lt;&gt;0,$M$2,"")))</f>
      </c>
      <c r="N925" s="13"/>
    </row>
    <row r="926" spans="2:14" ht="15.75">
      <c r="B926" s="306"/>
      <c r="C926" s="304">
        <v>560</v>
      </c>
      <c r="D926" s="307" t="s">
        <v>191</v>
      </c>
      <c r="E926" s="295">
        <f>F926+G926+H926</f>
        <v>0</v>
      </c>
      <c r="F926" s="158"/>
      <c r="G926" s="159"/>
      <c r="H926" s="1409"/>
      <c r="I926" s="158"/>
      <c r="J926" s="159"/>
      <c r="K926" s="1409"/>
      <c r="L926" s="295">
        <f>I926+J926+K926</f>
        <v>0</v>
      </c>
      <c r="M926" s="12">
        <f>(IF($E926&lt;&gt;0,$M$2,IF($L926&lt;&gt;0,$M$2,"")))</f>
      </c>
      <c r="N926" s="13"/>
    </row>
    <row r="927" spans="2:14" ht="15.75">
      <c r="B927" s="306"/>
      <c r="C927" s="304">
        <v>580</v>
      </c>
      <c r="D927" s="305" t="s">
        <v>192</v>
      </c>
      <c r="E927" s="295">
        <f>F927+G927+H927</f>
        <v>0</v>
      </c>
      <c r="F927" s="158"/>
      <c r="G927" s="159"/>
      <c r="H927" s="1409"/>
      <c r="I927" s="158"/>
      <c r="J927" s="159"/>
      <c r="K927" s="1409"/>
      <c r="L927" s="295">
        <f>I927+J927+K927</f>
        <v>0</v>
      </c>
      <c r="M927" s="12">
        <f>(IF($E927&lt;&gt;0,$M$2,IF($L927&lt;&gt;0,$M$2,"")))</f>
      </c>
      <c r="N927" s="13"/>
    </row>
    <row r="928" spans="2:14" ht="15.75">
      <c r="B928" s="291"/>
      <c r="C928" s="304">
        <v>588</v>
      </c>
      <c r="D928" s="305" t="s">
        <v>859</v>
      </c>
      <c r="E928" s="295">
        <f>F928+G928+H928</f>
        <v>0</v>
      </c>
      <c r="F928" s="484">
        <v>0</v>
      </c>
      <c r="G928" s="485">
        <v>0</v>
      </c>
      <c r="H928" s="160">
        <v>0</v>
      </c>
      <c r="I928" s="484">
        <v>0</v>
      </c>
      <c r="J928" s="485">
        <v>0</v>
      </c>
      <c r="K928" s="160">
        <v>0</v>
      </c>
      <c r="L928" s="295">
        <f>I928+J928+K928</f>
        <v>0</v>
      </c>
      <c r="M928" s="12">
        <f>(IF($E928&lt;&gt;0,$M$2,IF($L928&lt;&gt;0,$M$2,"")))</f>
      </c>
      <c r="N928" s="13"/>
    </row>
    <row r="929" spans="2:14" ht="15.75">
      <c r="B929" s="291"/>
      <c r="C929" s="308">
        <v>590</v>
      </c>
      <c r="D929" s="309" t="s">
        <v>193</v>
      </c>
      <c r="E929" s="287">
        <f>F929+G929+H929</f>
        <v>0</v>
      </c>
      <c r="F929" s="173"/>
      <c r="G929" s="174"/>
      <c r="H929" s="1410"/>
      <c r="I929" s="173"/>
      <c r="J929" s="174"/>
      <c r="K929" s="1410"/>
      <c r="L929" s="287">
        <f>I929+J929+K929</f>
        <v>0</v>
      </c>
      <c r="M929" s="12">
        <f>(IF($E929&lt;&gt;0,$M$2,IF($L929&lt;&gt;0,$M$2,"")))</f>
      </c>
      <c r="N929" s="13"/>
    </row>
    <row r="930" spans="2:14" ht="15.75">
      <c r="B930" s="272">
        <v>800</v>
      </c>
      <c r="C930" s="1800" t="s">
        <v>194</v>
      </c>
      <c r="D930" s="1801"/>
      <c r="E930" s="310">
        <f>F930+G930+H930</f>
        <v>0</v>
      </c>
      <c r="F930" s="1411"/>
      <c r="G930" s="1412"/>
      <c r="H930" s="1413"/>
      <c r="I930" s="1411"/>
      <c r="J930" s="1412"/>
      <c r="K930" s="1413"/>
      <c r="L930" s="310">
        <f>I930+J930+K930</f>
        <v>0</v>
      </c>
      <c r="M930" s="12">
        <f>(IF($E930&lt;&gt;0,$M$2,IF($L930&lt;&gt;0,$M$2,"")))</f>
      </c>
      <c r="N930" s="13"/>
    </row>
    <row r="931" spans="2:14" ht="15.75">
      <c r="B931" s="272">
        <v>1000</v>
      </c>
      <c r="C931" s="1802" t="s">
        <v>195</v>
      </c>
      <c r="D931" s="1803"/>
      <c r="E931" s="310">
        <f>SUM(E932:E948)</f>
        <v>310</v>
      </c>
      <c r="F931" s="274">
        <f>SUM(F932:F948)</f>
        <v>310</v>
      </c>
      <c r="G931" s="275">
        <f>SUM(G932:G948)</f>
        <v>0</v>
      </c>
      <c r="H931" s="276">
        <f>SUM(H932:H948)</f>
        <v>0</v>
      </c>
      <c r="I931" s="274">
        <f>SUM(I932:I948)</f>
        <v>107</v>
      </c>
      <c r="J931" s="275">
        <f>SUM(J932:J948)</f>
        <v>0</v>
      </c>
      <c r="K931" s="276">
        <f>SUM(K932:K948)</f>
        <v>0</v>
      </c>
      <c r="L931" s="310">
        <f>SUM(L932:L948)</f>
        <v>107</v>
      </c>
      <c r="M931" s="12">
        <f>(IF($E931&lt;&gt;0,$M$2,IF($L931&lt;&gt;0,$M$2,"")))</f>
        <v>1</v>
      </c>
      <c r="N931" s="13"/>
    </row>
    <row r="932" spans="2:14" ht="15.75">
      <c r="B932" s="292"/>
      <c r="C932" s="279">
        <v>1011</v>
      </c>
      <c r="D932" s="311" t="s">
        <v>196</v>
      </c>
      <c r="E932" s="281">
        <f>F932+G932+H932</f>
        <v>0</v>
      </c>
      <c r="F932" s="152"/>
      <c r="G932" s="153"/>
      <c r="H932" s="1407"/>
      <c r="I932" s="152"/>
      <c r="J932" s="153"/>
      <c r="K932" s="1407"/>
      <c r="L932" s="281">
        <f>I932+J932+K932</f>
        <v>0</v>
      </c>
      <c r="M932" s="12">
        <f>(IF($E932&lt;&gt;0,$M$2,IF($L932&lt;&gt;0,$M$2,"")))</f>
      </c>
      <c r="N932" s="13"/>
    </row>
    <row r="933" spans="2:14" ht="15.75">
      <c r="B933" s="292"/>
      <c r="C933" s="293">
        <v>1012</v>
      </c>
      <c r="D933" s="294" t="s">
        <v>197</v>
      </c>
      <c r="E933" s="295">
        <f>F933+G933+H933</f>
        <v>0</v>
      </c>
      <c r="F933" s="158"/>
      <c r="G933" s="159"/>
      <c r="H933" s="1409"/>
      <c r="I933" s="158"/>
      <c r="J933" s="159"/>
      <c r="K933" s="1409"/>
      <c r="L933" s="295">
        <f>I933+J933+K933</f>
        <v>0</v>
      </c>
      <c r="M933" s="12">
        <f>(IF($E933&lt;&gt;0,$M$2,IF($L933&lt;&gt;0,$M$2,"")))</f>
      </c>
      <c r="N933" s="13"/>
    </row>
    <row r="934" spans="2:14" ht="15.75">
      <c r="B934" s="292"/>
      <c r="C934" s="293">
        <v>1013</v>
      </c>
      <c r="D934" s="294" t="s">
        <v>198</v>
      </c>
      <c r="E934" s="295">
        <f>F934+G934+H934</f>
        <v>0</v>
      </c>
      <c r="F934" s="158"/>
      <c r="G934" s="159"/>
      <c r="H934" s="1409"/>
      <c r="I934" s="158"/>
      <c r="J934" s="159"/>
      <c r="K934" s="1409"/>
      <c r="L934" s="295">
        <f>I934+J934+K934</f>
        <v>0</v>
      </c>
      <c r="M934" s="12">
        <f>(IF($E934&lt;&gt;0,$M$2,IF($L934&lt;&gt;0,$M$2,"")))</f>
      </c>
      <c r="N934" s="13"/>
    </row>
    <row r="935" spans="2:14" ht="15.75">
      <c r="B935" s="292"/>
      <c r="C935" s="293">
        <v>1014</v>
      </c>
      <c r="D935" s="294" t="s">
        <v>199</v>
      </c>
      <c r="E935" s="295">
        <f>F935+G935+H935</f>
        <v>0</v>
      </c>
      <c r="F935" s="158"/>
      <c r="G935" s="159"/>
      <c r="H935" s="1409"/>
      <c r="I935" s="158"/>
      <c r="J935" s="159"/>
      <c r="K935" s="1409"/>
      <c r="L935" s="295">
        <f>I935+J935+K935</f>
        <v>0</v>
      </c>
      <c r="M935" s="12">
        <f>(IF($E935&lt;&gt;0,$M$2,IF($L935&lt;&gt;0,$M$2,"")))</f>
      </c>
      <c r="N935" s="13"/>
    </row>
    <row r="936" spans="2:14" ht="15.75">
      <c r="B936" s="292"/>
      <c r="C936" s="293">
        <v>1015</v>
      </c>
      <c r="D936" s="294" t="s">
        <v>200</v>
      </c>
      <c r="E936" s="295">
        <f>F936+G936+H936</f>
        <v>107</v>
      </c>
      <c r="F936" s="158">
        <v>107</v>
      </c>
      <c r="G936" s="159"/>
      <c r="H936" s="1409"/>
      <c r="I936" s="158">
        <v>107</v>
      </c>
      <c r="J936" s="159"/>
      <c r="K936" s="1409"/>
      <c r="L936" s="295">
        <f>I936+J936+K936</f>
        <v>107</v>
      </c>
      <c r="M936" s="12">
        <f>(IF($E936&lt;&gt;0,$M$2,IF($L936&lt;&gt;0,$M$2,"")))</f>
        <v>1</v>
      </c>
      <c r="N936" s="13"/>
    </row>
    <row r="937" spans="2:14" ht="15.75">
      <c r="B937" s="292"/>
      <c r="C937" s="312">
        <v>1016</v>
      </c>
      <c r="D937" s="313" t="s">
        <v>201</v>
      </c>
      <c r="E937" s="314">
        <f>F937+G937+H937</f>
        <v>0</v>
      </c>
      <c r="F937" s="164"/>
      <c r="G937" s="165"/>
      <c r="H937" s="1408"/>
      <c r="I937" s="164"/>
      <c r="J937" s="165"/>
      <c r="K937" s="1408"/>
      <c r="L937" s="314">
        <f>I937+J937+K937</f>
        <v>0</v>
      </c>
      <c r="M937" s="12">
        <f>(IF($E937&lt;&gt;0,$M$2,IF($L937&lt;&gt;0,$M$2,"")))</f>
      </c>
      <c r="N937" s="13"/>
    </row>
    <row r="938" spans="2:14" ht="15.75">
      <c r="B938" s="278"/>
      <c r="C938" s="318">
        <v>1020</v>
      </c>
      <c r="D938" s="319" t="s">
        <v>202</v>
      </c>
      <c r="E938" s="320">
        <f>F938+G938+H938</f>
        <v>0</v>
      </c>
      <c r="F938" s="450"/>
      <c r="G938" s="451"/>
      <c r="H938" s="1417"/>
      <c r="I938" s="450"/>
      <c r="J938" s="451"/>
      <c r="K938" s="1417"/>
      <c r="L938" s="320">
        <f>I938+J938+K938</f>
        <v>0</v>
      </c>
      <c r="M938" s="12">
        <f>(IF($E938&lt;&gt;0,$M$2,IF($L938&lt;&gt;0,$M$2,"")))</f>
      </c>
      <c r="N938" s="13"/>
    </row>
    <row r="939" spans="2:14" ht="15.75">
      <c r="B939" s="292"/>
      <c r="C939" s="324">
        <v>1030</v>
      </c>
      <c r="D939" s="325" t="s">
        <v>203</v>
      </c>
      <c r="E939" s="326">
        <f>F939+G939+H939</f>
        <v>0</v>
      </c>
      <c r="F939" s="445"/>
      <c r="G939" s="446"/>
      <c r="H939" s="1414"/>
      <c r="I939" s="445"/>
      <c r="J939" s="446"/>
      <c r="K939" s="1414"/>
      <c r="L939" s="326">
        <f>I939+J939+K939</f>
        <v>0</v>
      </c>
      <c r="M939" s="12">
        <f>(IF($E939&lt;&gt;0,$M$2,IF($L939&lt;&gt;0,$M$2,"")))</f>
      </c>
      <c r="N939" s="13"/>
    </row>
    <row r="940" spans="2:14" ht="15.75">
      <c r="B940" s="292"/>
      <c r="C940" s="318">
        <v>1051</v>
      </c>
      <c r="D940" s="331" t="s">
        <v>204</v>
      </c>
      <c r="E940" s="320">
        <f>F940+G940+H940</f>
        <v>0</v>
      </c>
      <c r="F940" s="450"/>
      <c r="G940" s="451"/>
      <c r="H940" s="1417"/>
      <c r="I940" s="450"/>
      <c r="J940" s="451"/>
      <c r="K940" s="1417"/>
      <c r="L940" s="320">
        <f>I940+J940+K940</f>
        <v>0</v>
      </c>
      <c r="M940" s="12">
        <f>(IF($E940&lt;&gt;0,$M$2,IF($L940&lt;&gt;0,$M$2,"")))</f>
      </c>
      <c r="N940" s="13"/>
    </row>
    <row r="941" spans="2:14" ht="15.75">
      <c r="B941" s="292"/>
      <c r="C941" s="293">
        <v>1052</v>
      </c>
      <c r="D941" s="294" t="s">
        <v>205</v>
      </c>
      <c r="E941" s="295">
        <f>F941+G941+H941</f>
        <v>0</v>
      </c>
      <c r="F941" s="158"/>
      <c r="G941" s="159"/>
      <c r="H941" s="1409"/>
      <c r="I941" s="158"/>
      <c r="J941" s="159"/>
      <c r="K941" s="1409"/>
      <c r="L941" s="295">
        <f>I941+J941+K941</f>
        <v>0</v>
      </c>
      <c r="M941" s="12">
        <f>(IF($E941&lt;&gt;0,$M$2,IF($L941&lt;&gt;0,$M$2,"")))</f>
      </c>
      <c r="N941" s="13"/>
    </row>
    <row r="942" spans="2:14" ht="15.75">
      <c r="B942" s="292"/>
      <c r="C942" s="324">
        <v>1053</v>
      </c>
      <c r="D942" s="325" t="s">
        <v>860</v>
      </c>
      <c r="E942" s="326">
        <f>F942+G942+H942</f>
        <v>0</v>
      </c>
      <c r="F942" s="445"/>
      <c r="G942" s="446"/>
      <c r="H942" s="1414"/>
      <c r="I942" s="445"/>
      <c r="J942" s="446"/>
      <c r="K942" s="1414"/>
      <c r="L942" s="326">
        <f>I942+J942+K942</f>
        <v>0</v>
      </c>
      <c r="M942" s="12">
        <f>(IF($E942&lt;&gt;0,$M$2,IF($L942&lt;&gt;0,$M$2,"")))</f>
      </c>
      <c r="N942" s="13"/>
    </row>
    <row r="943" spans="2:14" ht="15.75">
      <c r="B943" s="292"/>
      <c r="C943" s="318">
        <v>1062</v>
      </c>
      <c r="D943" s="319" t="s">
        <v>206</v>
      </c>
      <c r="E943" s="320">
        <f>F943+G943+H943</f>
        <v>0</v>
      </c>
      <c r="F943" s="450"/>
      <c r="G943" s="451"/>
      <c r="H943" s="1417"/>
      <c r="I943" s="450"/>
      <c r="J943" s="451"/>
      <c r="K943" s="1417"/>
      <c r="L943" s="320">
        <f>I943+J943+K943</f>
        <v>0</v>
      </c>
      <c r="M943" s="12">
        <f>(IF($E943&lt;&gt;0,$M$2,IF($L943&lt;&gt;0,$M$2,"")))</f>
      </c>
      <c r="N943" s="13"/>
    </row>
    <row r="944" spans="2:14" ht="15.75">
      <c r="B944" s="292"/>
      <c r="C944" s="324">
        <v>1063</v>
      </c>
      <c r="D944" s="332" t="s">
        <v>787</v>
      </c>
      <c r="E944" s="326">
        <f>F944+G944+H944</f>
        <v>0</v>
      </c>
      <c r="F944" s="445"/>
      <c r="G944" s="446"/>
      <c r="H944" s="1414"/>
      <c r="I944" s="445"/>
      <c r="J944" s="446"/>
      <c r="K944" s="1414"/>
      <c r="L944" s="326">
        <f>I944+J944+K944</f>
        <v>0</v>
      </c>
      <c r="M944" s="12">
        <f>(IF($E944&lt;&gt;0,$M$2,IF($L944&lt;&gt;0,$M$2,"")))</f>
      </c>
      <c r="N944" s="13"/>
    </row>
    <row r="945" spans="2:14" ht="15.75">
      <c r="B945" s="292"/>
      <c r="C945" s="333">
        <v>1069</v>
      </c>
      <c r="D945" s="334" t="s">
        <v>207</v>
      </c>
      <c r="E945" s="335">
        <f>F945+G945+H945</f>
        <v>0</v>
      </c>
      <c r="F945" s="589"/>
      <c r="G945" s="590"/>
      <c r="H945" s="1416"/>
      <c r="I945" s="589"/>
      <c r="J945" s="590"/>
      <c r="K945" s="1416"/>
      <c r="L945" s="335">
        <f>I945+J945+K945</f>
        <v>0</v>
      </c>
      <c r="M945" s="12">
        <f>(IF($E945&lt;&gt;0,$M$2,IF($L945&lt;&gt;0,$M$2,"")))</f>
      </c>
      <c r="N945" s="13"/>
    </row>
    <row r="946" spans="2:14" ht="15.75">
      <c r="B946" s="278"/>
      <c r="C946" s="318">
        <v>1091</v>
      </c>
      <c r="D946" s="331" t="s">
        <v>896</v>
      </c>
      <c r="E946" s="320">
        <f>F946+G946+H946</f>
        <v>0</v>
      </c>
      <c r="F946" s="450"/>
      <c r="G946" s="451"/>
      <c r="H946" s="1417"/>
      <c r="I946" s="450"/>
      <c r="J946" s="451"/>
      <c r="K946" s="1417"/>
      <c r="L946" s="320">
        <f>I946+J946+K946</f>
        <v>0</v>
      </c>
      <c r="M946" s="12">
        <f>(IF($E946&lt;&gt;0,$M$2,IF($L946&lt;&gt;0,$M$2,"")))</f>
      </c>
      <c r="N946" s="13"/>
    </row>
    <row r="947" spans="2:14" ht="15.75">
      <c r="B947" s="292"/>
      <c r="C947" s="293">
        <v>1092</v>
      </c>
      <c r="D947" s="294" t="s">
        <v>299</v>
      </c>
      <c r="E947" s="295">
        <f>F947+G947+H947</f>
        <v>0</v>
      </c>
      <c r="F947" s="158"/>
      <c r="G947" s="159"/>
      <c r="H947" s="1409"/>
      <c r="I947" s="158"/>
      <c r="J947" s="159"/>
      <c r="K947" s="1409"/>
      <c r="L947" s="295">
        <f>I947+J947+K947</f>
        <v>0</v>
      </c>
      <c r="M947" s="12">
        <f>(IF($E947&lt;&gt;0,$M$2,IF($L947&lt;&gt;0,$M$2,"")))</f>
      </c>
      <c r="N947" s="13"/>
    </row>
    <row r="948" spans="2:14" ht="15.75">
      <c r="B948" s="292"/>
      <c r="C948" s="285">
        <v>1098</v>
      </c>
      <c r="D948" s="339" t="s">
        <v>208</v>
      </c>
      <c r="E948" s="287">
        <f>F948+G948+H948</f>
        <v>203</v>
      </c>
      <c r="F948" s="173">
        <v>203</v>
      </c>
      <c r="G948" s="174"/>
      <c r="H948" s="1410"/>
      <c r="I948" s="173">
        <v>0</v>
      </c>
      <c r="J948" s="174"/>
      <c r="K948" s="1410"/>
      <c r="L948" s="287">
        <f>I948+J948+K948</f>
        <v>0</v>
      </c>
      <c r="M948" s="12">
        <f>(IF($E948&lt;&gt;0,$M$2,IF($L948&lt;&gt;0,$M$2,"")))</f>
        <v>1</v>
      </c>
      <c r="N948" s="13"/>
    </row>
    <row r="949" spans="2:14" ht="15.75">
      <c r="B949" s="272">
        <v>1900</v>
      </c>
      <c r="C949" s="1796" t="s">
        <v>266</v>
      </c>
      <c r="D949" s="1797"/>
      <c r="E949" s="310">
        <f>SUM(E950:E952)</f>
        <v>0</v>
      </c>
      <c r="F949" s="274">
        <f>SUM(F950:F952)</f>
        <v>0</v>
      </c>
      <c r="G949" s="275">
        <f>SUM(G950:G952)</f>
        <v>0</v>
      </c>
      <c r="H949" s="276">
        <f>SUM(H950:H952)</f>
        <v>0</v>
      </c>
      <c r="I949" s="274">
        <f>SUM(I950:I952)</f>
        <v>0</v>
      </c>
      <c r="J949" s="275">
        <f>SUM(J950:J952)</f>
        <v>0</v>
      </c>
      <c r="K949" s="276">
        <f>SUM(K950:K952)</f>
        <v>0</v>
      </c>
      <c r="L949" s="310">
        <f>SUM(L950:L952)</f>
        <v>0</v>
      </c>
      <c r="M949" s="12">
        <f>(IF($E949&lt;&gt;0,$M$2,IF($L949&lt;&gt;0,$M$2,"")))</f>
      </c>
      <c r="N949" s="13"/>
    </row>
    <row r="950" spans="2:14" ht="15.75">
      <c r="B950" s="292"/>
      <c r="C950" s="279">
        <v>1901</v>
      </c>
      <c r="D950" s="340" t="s">
        <v>897</v>
      </c>
      <c r="E950" s="281">
        <f>F950+G950+H950</f>
        <v>0</v>
      </c>
      <c r="F950" s="152"/>
      <c r="G950" s="153"/>
      <c r="H950" s="1407"/>
      <c r="I950" s="152"/>
      <c r="J950" s="153"/>
      <c r="K950" s="1407"/>
      <c r="L950" s="281">
        <f>I950+J950+K950</f>
        <v>0</v>
      </c>
      <c r="M950" s="12">
        <f>(IF($E950&lt;&gt;0,$M$2,IF($L950&lt;&gt;0,$M$2,"")))</f>
      </c>
      <c r="N950" s="13"/>
    </row>
    <row r="951" spans="2:14" ht="15.75">
      <c r="B951" s="341"/>
      <c r="C951" s="293">
        <v>1981</v>
      </c>
      <c r="D951" s="342" t="s">
        <v>898</v>
      </c>
      <c r="E951" s="295">
        <f>F951+G951+H951</f>
        <v>0</v>
      </c>
      <c r="F951" s="158"/>
      <c r="G951" s="159"/>
      <c r="H951" s="1409"/>
      <c r="I951" s="158"/>
      <c r="J951" s="159"/>
      <c r="K951" s="1409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2"/>
      <c r="C952" s="285">
        <v>1991</v>
      </c>
      <c r="D952" s="343" t="s">
        <v>899</v>
      </c>
      <c r="E952" s="287">
        <f>F952+G952+H952</f>
        <v>0</v>
      </c>
      <c r="F952" s="173"/>
      <c r="G952" s="174"/>
      <c r="H952" s="1410"/>
      <c r="I952" s="173"/>
      <c r="J952" s="174"/>
      <c r="K952" s="1410"/>
      <c r="L952" s="287">
        <f>I952+J952+K952</f>
        <v>0</v>
      </c>
      <c r="M952" s="12">
        <f>(IF($E952&lt;&gt;0,$M$2,IF($L952&lt;&gt;0,$M$2,"")))</f>
      </c>
      <c r="N952" s="13"/>
    </row>
    <row r="953" spans="2:14" ht="15.75">
      <c r="B953" s="272">
        <v>2100</v>
      </c>
      <c r="C953" s="1796" t="s">
        <v>708</v>
      </c>
      <c r="D953" s="1797"/>
      <c r="E953" s="310">
        <f>SUM(E954:E958)</f>
        <v>0</v>
      </c>
      <c r="F953" s="274">
        <f>SUM(F954:F958)</f>
        <v>0</v>
      </c>
      <c r="G953" s="275">
        <f>SUM(G954:G958)</f>
        <v>0</v>
      </c>
      <c r="H953" s="276">
        <f>SUM(H954:H958)</f>
        <v>0</v>
      </c>
      <c r="I953" s="274">
        <f>SUM(I954:I958)</f>
        <v>0</v>
      </c>
      <c r="J953" s="275">
        <f>SUM(J954:J958)</f>
        <v>0</v>
      </c>
      <c r="K953" s="276">
        <f>SUM(K954:K958)</f>
        <v>0</v>
      </c>
      <c r="L953" s="310">
        <f>SUM(L954:L958)</f>
        <v>0</v>
      </c>
      <c r="M953" s="12">
        <f>(IF($E953&lt;&gt;0,$M$2,IF($L953&lt;&gt;0,$M$2,"")))</f>
      </c>
      <c r="N953" s="13"/>
    </row>
    <row r="954" spans="2:14" ht="15.75">
      <c r="B954" s="292"/>
      <c r="C954" s="279">
        <v>2110</v>
      </c>
      <c r="D954" s="344" t="s">
        <v>209</v>
      </c>
      <c r="E954" s="281">
        <f>F954+G954+H954</f>
        <v>0</v>
      </c>
      <c r="F954" s="152"/>
      <c r="G954" s="153"/>
      <c r="H954" s="1407"/>
      <c r="I954" s="152"/>
      <c r="J954" s="153"/>
      <c r="K954" s="1407"/>
      <c r="L954" s="281">
        <f>I954+J954+K954</f>
        <v>0</v>
      </c>
      <c r="M954" s="12">
        <f>(IF($E954&lt;&gt;0,$M$2,IF($L954&lt;&gt;0,$M$2,"")))</f>
      </c>
      <c r="N954" s="13"/>
    </row>
    <row r="955" spans="2:14" ht="15.75">
      <c r="B955" s="341"/>
      <c r="C955" s="293">
        <v>2120</v>
      </c>
      <c r="D955" s="300" t="s">
        <v>210</v>
      </c>
      <c r="E955" s="295">
        <f>F955+G955+H955</f>
        <v>0</v>
      </c>
      <c r="F955" s="158"/>
      <c r="G955" s="159"/>
      <c r="H955" s="1409"/>
      <c r="I955" s="158"/>
      <c r="J955" s="159"/>
      <c r="K955" s="1409"/>
      <c r="L955" s="295">
        <f>I955+J955+K955</f>
        <v>0</v>
      </c>
      <c r="M955" s="12">
        <f>(IF($E955&lt;&gt;0,$M$2,IF($L955&lt;&gt;0,$M$2,"")))</f>
      </c>
      <c r="N955" s="13"/>
    </row>
    <row r="956" spans="2:14" ht="15.75">
      <c r="B956" s="341"/>
      <c r="C956" s="293">
        <v>2125</v>
      </c>
      <c r="D956" s="300" t="s">
        <v>211</v>
      </c>
      <c r="E956" s="295">
        <f>F956+G956+H956</f>
        <v>0</v>
      </c>
      <c r="F956" s="484">
        <v>0</v>
      </c>
      <c r="G956" s="485">
        <v>0</v>
      </c>
      <c r="H956" s="160">
        <v>0</v>
      </c>
      <c r="I956" s="484">
        <v>0</v>
      </c>
      <c r="J956" s="485">
        <v>0</v>
      </c>
      <c r="K956" s="160">
        <v>0</v>
      </c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291"/>
      <c r="C957" s="293">
        <v>2140</v>
      </c>
      <c r="D957" s="300" t="s">
        <v>212</v>
      </c>
      <c r="E957" s="295">
        <f>F957+G957+H957</f>
        <v>0</v>
      </c>
      <c r="F957" s="484">
        <v>0</v>
      </c>
      <c r="G957" s="485">
        <v>0</v>
      </c>
      <c r="H957" s="160">
        <v>0</v>
      </c>
      <c r="I957" s="484">
        <v>0</v>
      </c>
      <c r="J957" s="485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292"/>
      <c r="C958" s="285">
        <v>2190</v>
      </c>
      <c r="D958" s="345" t="s">
        <v>213</v>
      </c>
      <c r="E958" s="287">
        <f>F958+G958+H958</f>
        <v>0</v>
      </c>
      <c r="F958" s="173"/>
      <c r="G958" s="174"/>
      <c r="H958" s="1410"/>
      <c r="I958" s="173"/>
      <c r="J958" s="174"/>
      <c r="K958" s="1410"/>
      <c r="L958" s="287">
        <f>I958+J958+K958</f>
        <v>0</v>
      </c>
      <c r="M958" s="12">
        <f>(IF($E958&lt;&gt;0,$M$2,IF($L958&lt;&gt;0,$M$2,"")))</f>
      </c>
      <c r="N958" s="13"/>
    </row>
    <row r="959" spans="2:14" ht="15.75">
      <c r="B959" s="272">
        <v>2200</v>
      </c>
      <c r="C959" s="1796" t="s">
        <v>214</v>
      </c>
      <c r="D959" s="1797"/>
      <c r="E959" s="310">
        <f>SUM(E960:E961)</f>
        <v>0</v>
      </c>
      <c r="F959" s="274">
        <f>SUM(F960:F961)</f>
        <v>0</v>
      </c>
      <c r="G959" s="275">
        <f>SUM(G960:G961)</f>
        <v>0</v>
      </c>
      <c r="H959" s="276">
        <f>SUM(H960:H961)</f>
        <v>0</v>
      </c>
      <c r="I959" s="274">
        <f>SUM(I960:I961)</f>
        <v>0</v>
      </c>
      <c r="J959" s="275">
        <f>SUM(J960:J961)</f>
        <v>0</v>
      </c>
      <c r="K959" s="276">
        <f>SUM(K960:K961)</f>
        <v>0</v>
      </c>
      <c r="L959" s="310">
        <f>SUM(L960:L961)</f>
        <v>0</v>
      </c>
      <c r="M959" s="12">
        <f>(IF($E959&lt;&gt;0,$M$2,IF($L959&lt;&gt;0,$M$2,"")))</f>
      </c>
      <c r="N959" s="13"/>
    </row>
    <row r="960" spans="2:14" ht="15.75">
      <c r="B960" s="292"/>
      <c r="C960" s="279">
        <v>2221</v>
      </c>
      <c r="D960" s="280" t="s">
        <v>300</v>
      </c>
      <c r="E960" s="281">
        <f>F960+G960+H960</f>
        <v>0</v>
      </c>
      <c r="F960" s="152"/>
      <c r="G960" s="153"/>
      <c r="H960" s="1407"/>
      <c r="I960" s="152"/>
      <c r="J960" s="153"/>
      <c r="K960" s="1407"/>
      <c r="L960" s="281">
        <f>I960+J960+K960</f>
        <v>0</v>
      </c>
      <c r="M960" s="12">
        <f>(IF($E960&lt;&gt;0,$M$2,IF($L960&lt;&gt;0,$M$2,"")))</f>
      </c>
      <c r="N960" s="13"/>
    </row>
    <row r="961" spans="2:14" ht="15.75">
      <c r="B961" s="292"/>
      <c r="C961" s="285">
        <v>2224</v>
      </c>
      <c r="D961" s="286" t="s">
        <v>215</v>
      </c>
      <c r="E961" s="287">
        <f>F961+G961+H961</f>
        <v>0</v>
      </c>
      <c r="F961" s="173"/>
      <c r="G961" s="174"/>
      <c r="H961" s="1410"/>
      <c r="I961" s="173"/>
      <c r="J961" s="174"/>
      <c r="K961" s="1410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2500</v>
      </c>
      <c r="C962" s="1796" t="s">
        <v>216</v>
      </c>
      <c r="D962" s="1797"/>
      <c r="E962" s="310">
        <f>F962+G962+H962</f>
        <v>0</v>
      </c>
      <c r="F962" s="1411"/>
      <c r="G962" s="1412"/>
      <c r="H962" s="1413"/>
      <c r="I962" s="1411"/>
      <c r="J962" s="1412"/>
      <c r="K962" s="1413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2600</v>
      </c>
      <c r="C963" s="1798" t="s">
        <v>217</v>
      </c>
      <c r="D963" s="1799"/>
      <c r="E963" s="310">
        <f>F963+G963+H963</f>
        <v>0</v>
      </c>
      <c r="F963" s="1411"/>
      <c r="G963" s="1412"/>
      <c r="H963" s="1413"/>
      <c r="I963" s="1411"/>
      <c r="J963" s="1412"/>
      <c r="K963" s="1413"/>
      <c r="L963" s="310">
        <f>I963+J963+K963</f>
        <v>0</v>
      </c>
      <c r="M963" s="12">
        <f>(IF($E963&lt;&gt;0,$M$2,IF($L963&lt;&gt;0,$M$2,"")))</f>
      </c>
      <c r="N963" s="13"/>
    </row>
    <row r="964" spans="2:14" ht="15.75">
      <c r="B964" s="272">
        <v>2700</v>
      </c>
      <c r="C964" s="1798" t="s">
        <v>218</v>
      </c>
      <c r="D964" s="1799"/>
      <c r="E964" s="310">
        <f>F964+G964+H964</f>
        <v>0</v>
      </c>
      <c r="F964" s="1411"/>
      <c r="G964" s="1412"/>
      <c r="H964" s="1413"/>
      <c r="I964" s="1411"/>
      <c r="J964" s="1412"/>
      <c r="K964" s="1413"/>
      <c r="L964" s="310">
        <f>I964+J964+K964</f>
        <v>0</v>
      </c>
      <c r="M964" s="12">
        <f>(IF($E964&lt;&gt;0,$M$2,IF($L964&lt;&gt;0,$M$2,"")))</f>
      </c>
      <c r="N964" s="13"/>
    </row>
    <row r="965" spans="2:14" ht="15.75">
      <c r="B965" s="272">
        <v>2800</v>
      </c>
      <c r="C965" s="1798" t="s">
        <v>1647</v>
      </c>
      <c r="D965" s="1799"/>
      <c r="E965" s="310">
        <f>F965+G965+H965</f>
        <v>0</v>
      </c>
      <c r="F965" s="1411"/>
      <c r="G965" s="1412"/>
      <c r="H965" s="1413"/>
      <c r="I965" s="1411"/>
      <c r="J965" s="1412"/>
      <c r="K965" s="1413"/>
      <c r="L965" s="310">
        <f>I965+J965+K965</f>
        <v>0</v>
      </c>
      <c r="M965" s="12">
        <f>(IF($E965&lt;&gt;0,$M$2,IF($L965&lt;&gt;0,$M$2,"")))</f>
      </c>
      <c r="N965" s="13"/>
    </row>
    <row r="966" spans="2:14" ht="15.75">
      <c r="B966" s="272">
        <v>2900</v>
      </c>
      <c r="C966" s="1796" t="s">
        <v>219</v>
      </c>
      <c r="D966" s="1797"/>
      <c r="E966" s="310">
        <f>SUM(E967:E974)</f>
        <v>0</v>
      </c>
      <c r="F966" s="274">
        <f>SUM(F967:F974)</f>
        <v>0</v>
      </c>
      <c r="G966" s="274">
        <f>SUM(G967:G974)</f>
        <v>0</v>
      </c>
      <c r="H966" s="274">
        <f>SUM(H967:H974)</f>
        <v>0</v>
      </c>
      <c r="I966" s="274">
        <f>SUM(I967:I974)</f>
        <v>0</v>
      </c>
      <c r="J966" s="274">
        <f>SUM(J967:J974)</f>
        <v>0</v>
      </c>
      <c r="K966" s="274">
        <f>SUM(K967:K974)</f>
        <v>0</v>
      </c>
      <c r="L966" s="274">
        <f>SUM(L967:L974)</f>
        <v>0</v>
      </c>
      <c r="M966" s="12">
        <f>(IF($E966&lt;&gt;0,$M$2,IF($L966&lt;&gt;0,$M$2,"")))</f>
      </c>
      <c r="N966" s="13"/>
    </row>
    <row r="967" spans="2:14" ht="15.75">
      <c r="B967" s="346"/>
      <c r="C967" s="279">
        <v>2910</v>
      </c>
      <c r="D967" s="347" t="s">
        <v>1939</v>
      </c>
      <c r="E967" s="281">
        <f>F967+G967+H967</f>
        <v>0</v>
      </c>
      <c r="F967" s="152"/>
      <c r="G967" s="153"/>
      <c r="H967" s="1407"/>
      <c r="I967" s="152"/>
      <c r="J967" s="153"/>
      <c r="K967" s="1407"/>
      <c r="L967" s="281">
        <f>I967+J967+K967</f>
        <v>0</v>
      </c>
      <c r="M967" s="12">
        <f>(IF($E967&lt;&gt;0,$M$2,IF($L967&lt;&gt;0,$M$2,"")))</f>
      </c>
      <c r="N967" s="13"/>
    </row>
    <row r="968" spans="2:14" ht="15.75">
      <c r="B968" s="346"/>
      <c r="C968" s="279">
        <v>2920</v>
      </c>
      <c r="D968" s="347" t="s">
        <v>220</v>
      </c>
      <c r="E968" s="281">
        <f>F968+G968+H968</f>
        <v>0</v>
      </c>
      <c r="F968" s="152"/>
      <c r="G968" s="153"/>
      <c r="H968" s="1407"/>
      <c r="I968" s="152"/>
      <c r="J968" s="153"/>
      <c r="K968" s="1407"/>
      <c r="L968" s="281">
        <f>I968+J968+K968</f>
        <v>0</v>
      </c>
      <c r="M968" s="12">
        <f>(IF($E968&lt;&gt;0,$M$2,IF($L968&lt;&gt;0,$M$2,"")))</f>
      </c>
      <c r="N968" s="13"/>
    </row>
    <row r="969" spans="2:14" ht="15.75">
      <c r="B969" s="346"/>
      <c r="C969" s="324">
        <v>2969</v>
      </c>
      <c r="D969" s="348" t="s">
        <v>221</v>
      </c>
      <c r="E969" s="326">
        <f>F969+G969+H969</f>
        <v>0</v>
      </c>
      <c r="F969" s="445"/>
      <c r="G969" s="446"/>
      <c r="H969" s="1414"/>
      <c r="I969" s="445"/>
      <c r="J969" s="446"/>
      <c r="K969" s="1414"/>
      <c r="L969" s="326">
        <f>I969+J969+K969</f>
        <v>0</v>
      </c>
      <c r="M969" s="12">
        <f>(IF($E969&lt;&gt;0,$M$2,IF($L969&lt;&gt;0,$M$2,"")))</f>
      </c>
      <c r="N969" s="13"/>
    </row>
    <row r="970" spans="2:14" ht="15.75">
      <c r="B970" s="346"/>
      <c r="C970" s="349">
        <v>2970</v>
      </c>
      <c r="D970" s="350" t="s">
        <v>222</v>
      </c>
      <c r="E970" s="351">
        <f>F970+G970+H970</f>
        <v>0</v>
      </c>
      <c r="F970" s="625"/>
      <c r="G970" s="626"/>
      <c r="H970" s="1415"/>
      <c r="I970" s="625"/>
      <c r="J970" s="626"/>
      <c r="K970" s="1415"/>
      <c r="L970" s="351">
        <f>I970+J970+K970</f>
        <v>0</v>
      </c>
      <c r="M970" s="12">
        <f>(IF($E970&lt;&gt;0,$M$2,IF($L970&lt;&gt;0,$M$2,"")))</f>
      </c>
      <c r="N970" s="13"/>
    </row>
    <row r="971" spans="2:14" ht="15.75">
      <c r="B971" s="346"/>
      <c r="C971" s="333">
        <v>2989</v>
      </c>
      <c r="D971" s="355" t="s">
        <v>223</v>
      </c>
      <c r="E971" s="335">
        <f>F971+G971+H971</f>
        <v>0</v>
      </c>
      <c r="F971" s="589"/>
      <c r="G971" s="590"/>
      <c r="H971" s="1416"/>
      <c r="I971" s="589"/>
      <c r="J971" s="590"/>
      <c r="K971" s="1416"/>
      <c r="L971" s="335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2990</v>
      </c>
      <c r="D972" s="356" t="s">
        <v>1958</v>
      </c>
      <c r="E972" s="320">
        <f>F972+G972+H972</f>
        <v>0</v>
      </c>
      <c r="F972" s="450"/>
      <c r="G972" s="451"/>
      <c r="H972" s="1417"/>
      <c r="I972" s="450"/>
      <c r="J972" s="451"/>
      <c r="K972" s="1417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318">
        <v>2991</v>
      </c>
      <c r="D973" s="356" t="s">
        <v>224</v>
      </c>
      <c r="E973" s="320">
        <f>F973+G973+H973</f>
        <v>0</v>
      </c>
      <c r="F973" s="450"/>
      <c r="G973" s="451"/>
      <c r="H973" s="1417"/>
      <c r="I973" s="450"/>
      <c r="J973" s="451"/>
      <c r="K973" s="1417"/>
      <c r="L973" s="320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285">
        <v>2992</v>
      </c>
      <c r="D974" s="357" t="s">
        <v>225</v>
      </c>
      <c r="E974" s="287">
        <f>F974+G974+H974</f>
        <v>0</v>
      </c>
      <c r="F974" s="173"/>
      <c r="G974" s="174"/>
      <c r="H974" s="1410"/>
      <c r="I974" s="173"/>
      <c r="J974" s="174"/>
      <c r="K974" s="1410"/>
      <c r="L974" s="287">
        <f>I974+J974+K974</f>
        <v>0</v>
      </c>
      <c r="M974" s="12">
        <f>(IF($E974&lt;&gt;0,$M$2,IF($L974&lt;&gt;0,$M$2,"")))</f>
      </c>
      <c r="N974" s="13"/>
    </row>
    <row r="975" spans="2:14" ht="15.75">
      <c r="B975" s="272">
        <v>3300</v>
      </c>
      <c r="C975" s="358" t="s">
        <v>1989</v>
      </c>
      <c r="D975" s="1469"/>
      <c r="E975" s="310">
        <f>SUM(E976:E980)</f>
        <v>0</v>
      </c>
      <c r="F975" s="274">
        <f>SUM(F976:F980)</f>
        <v>0</v>
      </c>
      <c r="G975" s="275">
        <f>SUM(G976:G980)</f>
        <v>0</v>
      </c>
      <c r="H975" s="276">
        <f>SUM(H976:H980)</f>
        <v>0</v>
      </c>
      <c r="I975" s="274">
        <f>SUM(I976:I980)</f>
        <v>0</v>
      </c>
      <c r="J975" s="275">
        <f>SUM(J976:J980)</f>
        <v>0</v>
      </c>
      <c r="K975" s="276">
        <f>SUM(K976:K980)</f>
        <v>0</v>
      </c>
      <c r="L975" s="310">
        <f>SUM(L976:L980)</f>
        <v>0</v>
      </c>
      <c r="M975" s="12">
        <f>(IF($E975&lt;&gt;0,$M$2,IF($L975&lt;&gt;0,$M$2,"")))</f>
      </c>
      <c r="N975" s="13"/>
    </row>
    <row r="976" spans="2:14" ht="15.75">
      <c r="B976" s="291"/>
      <c r="C976" s="279">
        <v>3301</v>
      </c>
      <c r="D976" s="359" t="s">
        <v>226</v>
      </c>
      <c r="E976" s="281">
        <f>F976+G976+H976</f>
        <v>0</v>
      </c>
      <c r="F976" s="482">
        <v>0</v>
      </c>
      <c r="G976" s="483">
        <v>0</v>
      </c>
      <c r="H976" s="154">
        <v>0</v>
      </c>
      <c r="I976" s="482">
        <v>0</v>
      </c>
      <c r="J976" s="483">
        <v>0</v>
      </c>
      <c r="K976" s="154">
        <v>0</v>
      </c>
      <c r="L976" s="281">
        <f>I976+J976+K976</f>
        <v>0</v>
      </c>
      <c r="M976" s="12">
        <f>(IF($E976&lt;&gt;0,$M$2,IF($L976&lt;&gt;0,$M$2,"")))</f>
      </c>
      <c r="N976" s="13"/>
    </row>
    <row r="977" spans="2:14" ht="15.75">
      <c r="B977" s="291"/>
      <c r="C977" s="293">
        <v>3302</v>
      </c>
      <c r="D977" s="360" t="s">
        <v>702</v>
      </c>
      <c r="E977" s="295">
        <f>F977+G977+H977</f>
        <v>0</v>
      </c>
      <c r="F977" s="484">
        <v>0</v>
      </c>
      <c r="G977" s="485">
        <v>0</v>
      </c>
      <c r="H977" s="160">
        <v>0</v>
      </c>
      <c r="I977" s="484">
        <v>0</v>
      </c>
      <c r="J977" s="485">
        <v>0</v>
      </c>
      <c r="K977" s="160">
        <v>0</v>
      </c>
      <c r="L977" s="295">
        <f>I977+J977+K977</f>
        <v>0</v>
      </c>
      <c r="M977" s="12">
        <f>(IF($E977&lt;&gt;0,$M$2,IF($L977&lt;&gt;0,$M$2,"")))</f>
      </c>
      <c r="N977" s="13"/>
    </row>
    <row r="978" spans="2:14" ht="15.75">
      <c r="B978" s="291"/>
      <c r="C978" s="293">
        <v>3304</v>
      </c>
      <c r="D978" s="360" t="s">
        <v>227</v>
      </c>
      <c r="E978" s="295">
        <f>F978+G978+H978</f>
        <v>0</v>
      </c>
      <c r="F978" s="484">
        <v>0</v>
      </c>
      <c r="G978" s="485">
        <v>0</v>
      </c>
      <c r="H978" s="160">
        <v>0</v>
      </c>
      <c r="I978" s="484">
        <v>0</v>
      </c>
      <c r="J978" s="485">
        <v>0</v>
      </c>
      <c r="K978" s="160">
        <v>0</v>
      </c>
      <c r="L978" s="295">
        <f>I978+J978+K978</f>
        <v>0</v>
      </c>
      <c r="M978" s="12">
        <f>(IF($E978&lt;&gt;0,$M$2,IF($L978&lt;&gt;0,$M$2,"")))</f>
      </c>
      <c r="N978" s="13"/>
    </row>
    <row r="979" spans="2:14" ht="15.75">
      <c r="B979" s="291"/>
      <c r="C979" s="285">
        <v>3306</v>
      </c>
      <c r="D979" s="361" t="s">
        <v>1644</v>
      </c>
      <c r="E979" s="295">
        <f>F979+G979+H979</f>
        <v>0</v>
      </c>
      <c r="F979" s="484">
        <v>0</v>
      </c>
      <c r="G979" s="485">
        <v>0</v>
      </c>
      <c r="H979" s="160">
        <v>0</v>
      </c>
      <c r="I979" s="484">
        <v>0</v>
      </c>
      <c r="J979" s="485">
        <v>0</v>
      </c>
      <c r="K979" s="160">
        <v>0</v>
      </c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1"/>
      <c r="C980" s="285">
        <v>3307</v>
      </c>
      <c r="D980" s="361" t="s">
        <v>2003</v>
      </c>
      <c r="E980" s="287">
        <f>F980+G980+H980</f>
        <v>0</v>
      </c>
      <c r="F980" s="486">
        <v>0</v>
      </c>
      <c r="G980" s="487">
        <v>0</v>
      </c>
      <c r="H980" s="175">
        <v>0</v>
      </c>
      <c r="I980" s="486">
        <v>0</v>
      </c>
      <c r="J980" s="487">
        <v>0</v>
      </c>
      <c r="K980" s="175">
        <v>0</v>
      </c>
      <c r="L980" s="287">
        <f>I980+J980+K980</f>
        <v>0</v>
      </c>
      <c r="M980" s="12">
        <f>(IF($E980&lt;&gt;0,$M$2,IF($L980&lt;&gt;0,$M$2,"")))</f>
      </c>
      <c r="N980" s="13"/>
    </row>
    <row r="981" spans="2:14" ht="15.75">
      <c r="B981" s="272">
        <v>3900</v>
      </c>
      <c r="C981" s="1796" t="s">
        <v>228</v>
      </c>
      <c r="D981" s="1797"/>
      <c r="E981" s="310">
        <f>F981+G981+H981</f>
        <v>0</v>
      </c>
      <c r="F981" s="1459">
        <v>0</v>
      </c>
      <c r="G981" s="1460">
        <v>0</v>
      </c>
      <c r="H981" s="1461">
        <v>0</v>
      </c>
      <c r="I981" s="1459">
        <v>0</v>
      </c>
      <c r="J981" s="1460">
        <v>0</v>
      </c>
      <c r="K981" s="1461">
        <v>0</v>
      </c>
      <c r="L981" s="310">
        <f>I981+J981+K981</f>
        <v>0</v>
      </c>
      <c r="M981" s="12">
        <f>(IF($E981&lt;&gt;0,$M$2,IF($L981&lt;&gt;0,$M$2,"")))</f>
      </c>
      <c r="N981" s="13"/>
    </row>
    <row r="982" spans="2:14" ht="15.75">
      <c r="B982" s="272">
        <v>4000</v>
      </c>
      <c r="C982" s="1796" t="s">
        <v>229</v>
      </c>
      <c r="D982" s="1797"/>
      <c r="E982" s="310">
        <f>F982+G982+H982</f>
        <v>0</v>
      </c>
      <c r="F982" s="1411"/>
      <c r="G982" s="1412"/>
      <c r="H982" s="1413"/>
      <c r="I982" s="1411"/>
      <c r="J982" s="1412"/>
      <c r="K982" s="1413"/>
      <c r="L982" s="310">
        <f>I982+J982+K982</f>
        <v>0</v>
      </c>
      <c r="M982" s="12">
        <f>(IF($E982&lt;&gt;0,$M$2,IF($L982&lt;&gt;0,$M$2,"")))</f>
      </c>
      <c r="N982" s="13"/>
    </row>
    <row r="983" spans="2:14" ht="15.75">
      <c r="B983" s="272">
        <v>4100</v>
      </c>
      <c r="C983" s="1796" t="s">
        <v>230</v>
      </c>
      <c r="D983" s="1797"/>
      <c r="E983" s="310">
        <f>F983+G983+H983</f>
        <v>0</v>
      </c>
      <c r="F983" s="1460">
        <v>0</v>
      </c>
      <c r="G983" s="1460">
        <v>0</v>
      </c>
      <c r="H983" s="1461">
        <v>0</v>
      </c>
      <c r="I983" s="1652">
        <v>0</v>
      </c>
      <c r="J983" s="1460">
        <v>0</v>
      </c>
      <c r="K983" s="1460">
        <v>0</v>
      </c>
      <c r="L983" s="310">
        <f>I983+J983+K983</f>
        <v>0</v>
      </c>
      <c r="M983" s="12">
        <f>(IF($E983&lt;&gt;0,$M$2,IF($L983&lt;&gt;0,$M$2,"")))</f>
      </c>
      <c r="N983" s="13"/>
    </row>
    <row r="984" spans="2:14" ht="15.75">
      <c r="B984" s="272">
        <v>4200</v>
      </c>
      <c r="C984" s="1796" t="s">
        <v>231</v>
      </c>
      <c r="D984" s="1797"/>
      <c r="E984" s="310">
        <f>SUM(E985:E990)</f>
        <v>0</v>
      </c>
      <c r="F984" s="274">
        <f>SUM(F985:F990)</f>
        <v>0</v>
      </c>
      <c r="G984" s="275">
        <f>SUM(G985:G990)</f>
        <v>0</v>
      </c>
      <c r="H984" s="276">
        <f>SUM(H985:H990)</f>
        <v>0</v>
      </c>
      <c r="I984" s="274">
        <f>SUM(I985:I990)</f>
        <v>0</v>
      </c>
      <c r="J984" s="275">
        <f>SUM(J985:J990)</f>
        <v>0</v>
      </c>
      <c r="K984" s="276">
        <f>SUM(K985:K990)</f>
        <v>0</v>
      </c>
      <c r="L984" s="310">
        <f>SUM(L985:L990)</f>
        <v>0</v>
      </c>
      <c r="M984" s="12">
        <f>(IF($E984&lt;&gt;0,$M$2,IF($L984&lt;&gt;0,$M$2,"")))</f>
      </c>
      <c r="N984" s="13"/>
    </row>
    <row r="985" spans="2:14" ht="15.75">
      <c r="B985" s="362"/>
      <c r="C985" s="279">
        <v>4201</v>
      </c>
      <c r="D985" s="280" t="s">
        <v>232</v>
      </c>
      <c r="E985" s="281">
        <f>F985+G985+H985</f>
        <v>0</v>
      </c>
      <c r="F985" s="152"/>
      <c r="G985" s="153"/>
      <c r="H985" s="1407"/>
      <c r="I985" s="152"/>
      <c r="J985" s="153"/>
      <c r="K985" s="1407"/>
      <c r="L985" s="281">
        <f>I985+J985+K985</f>
        <v>0</v>
      </c>
      <c r="M985" s="12">
        <f>(IF($E985&lt;&gt;0,$M$2,IF($L985&lt;&gt;0,$M$2,"")))</f>
      </c>
      <c r="N985" s="13"/>
    </row>
    <row r="986" spans="2:14" ht="15.75">
      <c r="B986" s="362"/>
      <c r="C986" s="293">
        <v>4202</v>
      </c>
      <c r="D986" s="363" t="s">
        <v>233</v>
      </c>
      <c r="E986" s="295">
        <f>F986+G986+H986</f>
        <v>0</v>
      </c>
      <c r="F986" s="158"/>
      <c r="G986" s="159"/>
      <c r="H986" s="1409"/>
      <c r="I986" s="158"/>
      <c r="J986" s="159"/>
      <c r="K986" s="1409"/>
      <c r="L986" s="295">
        <f>I986+J986+K986</f>
        <v>0</v>
      </c>
      <c r="M986" s="12">
        <f>(IF($E986&lt;&gt;0,$M$2,IF($L986&lt;&gt;0,$M$2,"")))</f>
      </c>
      <c r="N986" s="13"/>
    </row>
    <row r="987" spans="2:14" ht="15.75">
      <c r="B987" s="362"/>
      <c r="C987" s="293">
        <v>4214</v>
      </c>
      <c r="D987" s="363" t="s">
        <v>234</v>
      </c>
      <c r="E987" s="295">
        <f>F987+G987+H987</f>
        <v>0</v>
      </c>
      <c r="F987" s="158"/>
      <c r="G987" s="159"/>
      <c r="H987" s="1409"/>
      <c r="I987" s="158"/>
      <c r="J987" s="159"/>
      <c r="K987" s="1409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62"/>
      <c r="C988" s="293">
        <v>4217</v>
      </c>
      <c r="D988" s="363" t="s">
        <v>235</v>
      </c>
      <c r="E988" s="295">
        <f>F988+G988+H988</f>
        <v>0</v>
      </c>
      <c r="F988" s="158"/>
      <c r="G988" s="159"/>
      <c r="H988" s="1409"/>
      <c r="I988" s="158"/>
      <c r="J988" s="159"/>
      <c r="K988" s="1409"/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362"/>
      <c r="C989" s="293">
        <v>4218</v>
      </c>
      <c r="D989" s="294" t="s">
        <v>236</v>
      </c>
      <c r="E989" s="295">
        <f>F989+G989+H989</f>
        <v>0</v>
      </c>
      <c r="F989" s="158"/>
      <c r="G989" s="159"/>
      <c r="H989" s="1409"/>
      <c r="I989" s="158"/>
      <c r="J989" s="159"/>
      <c r="K989" s="1409"/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362"/>
      <c r="C990" s="285">
        <v>4219</v>
      </c>
      <c r="D990" s="343" t="s">
        <v>237</v>
      </c>
      <c r="E990" s="287">
        <f>F990+G990+H990</f>
        <v>0</v>
      </c>
      <c r="F990" s="173"/>
      <c r="G990" s="174"/>
      <c r="H990" s="1410"/>
      <c r="I990" s="173"/>
      <c r="J990" s="174"/>
      <c r="K990" s="1410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4300</v>
      </c>
      <c r="C991" s="1796" t="s">
        <v>1648</v>
      </c>
      <c r="D991" s="1797"/>
      <c r="E991" s="310">
        <f>SUM(E992:E994)</f>
        <v>0</v>
      </c>
      <c r="F991" s="274">
        <f>SUM(F992:F994)</f>
        <v>0</v>
      </c>
      <c r="G991" s="275">
        <f>SUM(G992:G994)</f>
        <v>0</v>
      </c>
      <c r="H991" s="276">
        <f>SUM(H992:H994)</f>
        <v>0</v>
      </c>
      <c r="I991" s="274">
        <f>SUM(I992:I994)</f>
        <v>0</v>
      </c>
      <c r="J991" s="275">
        <f>SUM(J992:J994)</f>
        <v>0</v>
      </c>
      <c r="K991" s="276">
        <f>SUM(K992:K994)</f>
        <v>0</v>
      </c>
      <c r="L991" s="310">
        <f>SUM(L992:L994)</f>
        <v>0</v>
      </c>
      <c r="M991" s="12">
        <f>(IF($E991&lt;&gt;0,$M$2,IF($L991&lt;&gt;0,$M$2,"")))</f>
      </c>
      <c r="N991" s="13"/>
    </row>
    <row r="992" spans="2:14" ht="15.75">
      <c r="B992" s="362"/>
      <c r="C992" s="279">
        <v>4301</v>
      </c>
      <c r="D992" s="311" t="s">
        <v>238</v>
      </c>
      <c r="E992" s="281">
        <f>F992+G992+H992</f>
        <v>0</v>
      </c>
      <c r="F992" s="152"/>
      <c r="G992" s="153"/>
      <c r="H992" s="1407"/>
      <c r="I992" s="152"/>
      <c r="J992" s="153"/>
      <c r="K992" s="1407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362"/>
      <c r="C993" s="293">
        <v>4302</v>
      </c>
      <c r="D993" s="363" t="s">
        <v>239</v>
      </c>
      <c r="E993" s="295">
        <f>F993+G993+H993</f>
        <v>0</v>
      </c>
      <c r="F993" s="158"/>
      <c r="G993" s="159"/>
      <c r="H993" s="1409"/>
      <c r="I993" s="158"/>
      <c r="J993" s="159"/>
      <c r="K993" s="1409"/>
      <c r="L993" s="295">
        <f>I993+J993+K993</f>
        <v>0</v>
      </c>
      <c r="M993" s="12">
        <f>(IF($E993&lt;&gt;0,$M$2,IF($L993&lt;&gt;0,$M$2,"")))</f>
      </c>
      <c r="N993" s="13"/>
    </row>
    <row r="994" spans="2:14" ht="15.75">
      <c r="B994" s="362"/>
      <c r="C994" s="285">
        <v>4309</v>
      </c>
      <c r="D994" s="301" t="s">
        <v>240</v>
      </c>
      <c r="E994" s="287">
        <f>F994+G994+H994</f>
        <v>0</v>
      </c>
      <c r="F994" s="173"/>
      <c r="G994" s="174"/>
      <c r="H994" s="1410"/>
      <c r="I994" s="173"/>
      <c r="J994" s="174"/>
      <c r="K994" s="1410"/>
      <c r="L994" s="287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4400</v>
      </c>
      <c r="C995" s="1796" t="s">
        <v>1645</v>
      </c>
      <c r="D995" s="1797"/>
      <c r="E995" s="310">
        <f>F995+G995+H995</f>
        <v>0</v>
      </c>
      <c r="F995" s="1411"/>
      <c r="G995" s="1412"/>
      <c r="H995" s="1413"/>
      <c r="I995" s="1411"/>
      <c r="J995" s="1412"/>
      <c r="K995" s="1413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4500</v>
      </c>
      <c r="C996" s="1796" t="s">
        <v>1646</v>
      </c>
      <c r="D996" s="1797"/>
      <c r="E996" s="310">
        <f>F996+G996+H996</f>
        <v>0</v>
      </c>
      <c r="F996" s="1411"/>
      <c r="G996" s="1412"/>
      <c r="H996" s="1413"/>
      <c r="I996" s="1411"/>
      <c r="J996" s="1412"/>
      <c r="K996" s="1413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4600</v>
      </c>
      <c r="C997" s="1798" t="s">
        <v>241</v>
      </c>
      <c r="D997" s="1799"/>
      <c r="E997" s="310">
        <f>F997+G997+H997</f>
        <v>0</v>
      </c>
      <c r="F997" s="1411"/>
      <c r="G997" s="1412"/>
      <c r="H997" s="1413"/>
      <c r="I997" s="1411"/>
      <c r="J997" s="1412"/>
      <c r="K997" s="1413"/>
      <c r="L997" s="310">
        <f>I997+J997+K997</f>
        <v>0</v>
      </c>
      <c r="M997" s="12">
        <f>(IF($E997&lt;&gt;0,$M$2,IF($L997&lt;&gt;0,$M$2,"")))</f>
      </c>
      <c r="N997" s="13"/>
    </row>
    <row r="998" spans="2:14" ht="15.75">
      <c r="B998" s="272">
        <v>4900</v>
      </c>
      <c r="C998" s="1796" t="s">
        <v>267</v>
      </c>
      <c r="D998" s="1797"/>
      <c r="E998" s="310">
        <f>+E999+E1000</f>
        <v>0</v>
      </c>
      <c r="F998" s="274">
        <f>+F999+F1000</f>
        <v>0</v>
      </c>
      <c r="G998" s="275">
        <f>+G999+G1000</f>
        <v>0</v>
      </c>
      <c r="H998" s="276">
        <f>+H999+H1000</f>
        <v>0</v>
      </c>
      <c r="I998" s="274">
        <f>+I999+I1000</f>
        <v>0</v>
      </c>
      <c r="J998" s="275">
        <f>+J999+J1000</f>
        <v>0</v>
      </c>
      <c r="K998" s="276">
        <f>+K999+K1000</f>
        <v>0</v>
      </c>
      <c r="L998" s="310">
        <f>+L999+L1000</f>
        <v>0</v>
      </c>
      <c r="M998" s="12">
        <f>(IF($E998&lt;&gt;0,$M$2,IF($L998&lt;&gt;0,$M$2,"")))</f>
      </c>
      <c r="N998" s="13"/>
    </row>
    <row r="999" spans="2:14" ht="15.75">
      <c r="B999" s="362"/>
      <c r="C999" s="279">
        <v>4901</v>
      </c>
      <c r="D999" s="364" t="s">
        <v>268</v>
      </c>
      <c r="E999" s="281">
        <f>F999+G999+H999</f>
        <v>0</v>
      </c>
      <c r="F999" s="152"/>
      <c r="G999" s="153"/>
      <c r="H999" s="1407"/>
      <c r="I999" s="152"/>
      <c r="J999" s="153"/>
      <c r="K999" s="1407"/>
      <c r="L999" s="281">
        <f>I999+J999+K999</f>
        <v>0</v>
      </c>
      <c r="M999" s="12">
        <f>(IF($E999&lt;&gt;0,$M$2,IF($L999&lt;&gt;0,$M$2,"")))</f>
      </c>
      <c r="N999" s="13"/>
    </row>
    <row r="1000" spans="2:14" ht="15.75">
      <c r="B1000" s="362"/>
      <c r="C1000" s="285">
        <v>4902</v>
      </c>
      <c r="D1000" s="301" t="s">
        <v>269</v>
      </c>
      <c r="E1000" s="287">
        <f>F1000+G1000+H1000</f>
        <v>0</v>
      </c>
      <c r="F1000" s="173"/>
      <c r="G1000" s="174"/>
      <c r="H1000" s="1410"/>
      <c r="I1000" s="173"/>
      <c r="J1000" s="174"/>
      <c r="K1000" s="1410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365">
        <v>5100</v>
      </c>
      <c r="C1001" s="1794" t="s">
        <v>242</v>
      </c>
      <c r="D1001" s="1795"/>
      <c r="E1001" s="310">
        <f>F1001+G1001+H1001</f>
        <v>0</v>
      </c>
      <c r="F1001" s="1411"/>
      <c r="G1001" s="1412"/>
      <c r="H1001" s="1413"/>
      <c r="I1001" s="1411"/>
      <c r="J1001" s="1412"/>
      <c r="K1001" s="1413"/>
      <c r="L1001" s="310">
        <f>I1001+J1001+K1001</f>
        <v>0</v>
      </c>
      <c r="M1001" s="12">
        <f>(IF($E1001&lt;&gt;0,$M$2,IF($L1001&lt;&gt;0,$M$2,"")))</f>
      </c>
      <c r="N1001" s="13"/>
    </row>
    <row r="1002" spans="2:14" ht="15.75">
      <c r="B1002" s="365">
        <v>5200</v>
      </c>
      <c r="C1002" s="1794" t="s">
        <v>243</v>
      </c>
      <c r="D1002" s="1795"/>
      <c r="E1002" s="310">
        <f>SUM(E1003:E1009)</f>
        <v>0</v>
      </c>
      <c r="F1002" s="274">
        <f>SUM(F1003:F1009)</f>
        <v>0</v>
      </c>
      <c r="G1002" s="275">
        <f>SUM(G1003:G1009)</f>
        <v>0</v>
      </c>
      <c r="H1002" s="276">
        <f>SUM(H1003:H1009)</f>
        <v>0</v>
      </c>
      <c r="I1002" s="274">
        <f>SUM(I1003:I1009)</f>
        <v>0</v>
      </c>
      <c r="J1002" s="275">
        <f>SUM(J1003:J1009)</f>
        <v>0</v>
      </c>
      <c r="K1002" s="276">
        <f>SUM(K1003:K1009)</f>
        <v>0</v>
      </c>
      <c r="L1002" s="310">
        <f>SUM(L1003:L1009)</f>
        <v>0</v>
      </c>
      <c r="M1002" s="12">
        <f>(IF($E1002&lt;&gt;0,$M$2,IF($L1002&lt;&gt;0,$M$2,"")))</f>
      </c>
      <c r="N1002" s="13"/>
    </row>
    <row r="1003" spans="2:14" ht="15.75">
      <c r="B1003" s="366"/>
      <c r="C1003" s="367">
        <v>5201</v>
      </c>
      <c r="D1003" s="368" t="s">
        <v>244</v>
      </c>
      <c r="E1003" s="281">
        <f>F1003+G1003+H1003</f>
        <v>0</v>
      </c>
      <c r="F1003" s="152"/>
      <c r="G1003" s="153"/>
      <c r="H1003" s="1407"/>
      <c r="I1003" s="152"/>
      <c r="J1003" s="153"/>
      <c r="K1003" s="1407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/>
      <c r="C1004" s="369">
        <v>5202</v>
      </c>
      <c r="D1004" s="370" t="s">
        <v>245</v>
      </c>
      <c r="E1004" s="295">
        <f>F1004+G1004+H1004</f>
        <v>0</v>
      </c>
      <c r="F1004" s="158"/>
      <c r="G1004" s="159"/>
      <c r="H1004" s="1409"/>
      <c r="I1004" s="158"/>
      <c r="J1004" s="159"/>
      <c r="K1004" s="1409"/>
      <c r="L1004" s="295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/>
      <c r="C1005" s="369">
        <v>5203</v>
      </c>
      <c r="D1005" s="370" t="s">
        <v>609</v>
      </c>
      <c r="E1005" s="295">
        <f>F1005+G1005+H1005</f>
        <v>0</v>
      </c>
      <c r="F1005" s="158"/>
      <c r="G1005" s="159"/>
      <c r="H1005" s="1409"/>
      <c r="I1005" s="158"/>
      <c r="J1005" s="159"/>
      <c r="K1005" s="1409"/>
      <c r="L1005" s="295">
        <f>I1005+J1005+K1005</f>
        <v>0</v>
      </c>
      <c r="M1005" s="12">
        <f>(IF($E1005&lt;&gt;0,$M$2,IF($L1005&lt;&gt;0,$M$2,"")))</f>
      </c>
      <c r="N1005" s="13"/>
    </row>
    <row r="1006" spans="2:14" ht="15.75">
      <c r="B1006" s="366"/>
      <c r="C1006" s="369">
        <v>5204</v>
      </c>
      <c r="D1006" s="370" t="s">
        <v>610</v>
      </c>
      <c r="E1006" s="295">
        <f>F1006+G1006+H1006</f>
        <v>0</v>
      </c>
      <c r="F1006" s="158"/>
      <c r="G1006" s="159"/>
      <c r="H1006" s="1409"/>
      <c r="I1006" s="158"/>
      <c r="J1006" s="159"/>
      <c r="K1006" s="1409"/>
      <c r="L1006" s="295">
        <f>I1006+J1006+K1006</f>
        <v>0</v>
      </c>
      <c r="M1006" s="12">
        <f>(IF($E1006&lt;&gt;0,$M$2,IF($L1006&lt;&gt;0,$M$2,"")))</f>
      </c>
      <c r="N1006" s="13"/>
    </row>
    <row r="1007" spans="2:14" ht="15.75">
      <c r="B1007" s="366"/>
      <c r="C1007" s="369">
        <v>5205</v>
      </c>
      <c r="D1007" s="370" t="s">
        <v>611</v>
      </c>
      <c r="E1007" s="295">
        <f>F1007+G1007+H1007</f>
        <v>0</v>
      </c>
      <c r="F1007" s="158"/>
      <c r="G1007" s="159"/>
      <c r="H1007" s="1409"/>
      <c r="I1007" s="158"/>
      <c r="J1007" s="159"/>
      <c r="K1007" s="1409"/>
      <c r="L1007" s="295">
        <f>I1007+J1007+K1007</f>
        <v>0</v>
      </c>
      <c r="M1007" s="12">
        <f>(IF($E1007&lt;&gt;0,$M$2,IF($L1007&lt;&gt;0,$M$2,"")))</f>
      </c>
      <c r="N1007" s="13"/>
    </row>
    <row r="1008" spans="2:14" ht="15.75">
      <c r="B1008" s="366"/>
      <c r="C1008" s="369">
        <v>5206</v>
      </c>
      <c r="D1008" s="370" t="s">
        <v>612</v>
      </c>
      <c r="E1008" s="295">
        <f>F1008+G1008+H1008</f>
        <v>0</v>
      </c>
      <c r="F1008" s="158"/>
      <c r="G1008" s="159"/>
      <c r="H1008" s="1409"/>
      <c r="I1008" s="158"/>
      <c r="J1008" s="159"/>
      <c r="K1008" s="1409"/>
      <c r="L1008" s="295">
        <f>I1008+J1008+K1008</f>
        <v>0</v>
      </c>
      <c r="M1008" s="12">
        <f>(IF($E1008&lt;&gt;0,$M$2,IF($L1008&lt;&gt;0,$M$2,"")))</f>
      </c>
      <c r="N1008" s="13"/>
    </row>
    <row r="1009" spans="2:14" ht="15.75">
      <c r="B1009" s="366"/>
      <c r="C1009" s="371">
        <v>5219</v>
      </c>
      <c r="D1009" s="372" t="s">
        <v>613</v>
      </c>
      <c r="E1009" s="287">
        <f>F1009+G1009+H1009</f>
        <v>0</v>
      </c>
      <c r="F1009" s="173"/>
      <c r="G1009" s="174"/>
      <c r="H1009" s="1410"/>
      <c r="I1009" s="173"/>
      <c r="J1009" s="174"/>
      <c r="K1009" s="1410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365">
        <v>5300</v>
      </c>
      <c r="C1010" s="1794" t="s">
        <v>614</v>
      </c>
      <c r="D1010" s="1795"/>
      <c r="E1010" s="310">
        <f>SUM(E1011:E1012)</f>
        <v>0</v>
      </c>
      <c r="F1010" s="274">
        <f>SUM(F1011:F1012)</f>
        <v>0</v>
      </c>
      <c r="G1010" s="275">
        <f>SUM(G1011:G1012)</f>
        <v>0</v>
      </c>
      <c r="H1010" s="276">
        <f>SUM(H1011:H1012)</f>
        <v>0</v>
      </c>
      <c r="I1010" s="274">
        <f>SUM(I1011:I1012)</f>
        <v>0</v>
      </c>
      <c r="J1010" s="275">
        <f>SUM(J1011:J1012)</f>
        <v>0</v>
      </c>
      <c r="K1010" s="276">
        <f>SUM(K1011:K1012)</f>
        <v>0</v>
      </c>
      <c r="L1010" s="310">
        <f>SUM(L1011:L1012)</f>
        <v>0</v>
      </c>
      <c r="M1010" s="12">
        <f>(IF($E1010&lt;&gt;0,$M$2,IF($L1010&lt;&gt;0,$M$2,"")))</f>
      </c>
      <c r="N1010" s="13"/>
    </row>
    <row r="1011" spans="2:14" ht="15.75">
      <c r="B1011" s="366"/>
      <c r="C1011" s="367">
        <v>5301</v>
      </c>
      <c r="D1011" s="368" t="s">
        <v>301</v>
      </c>
      <c r="E1011" s="281">
        <f>F1011+G1011+H1011</f>
        <v>0</v>
      </c>
      <c r="F1011" s="152"/>
      <c r="G1011" s="153"/>
      <c r="H1011" s="1407"/>
      <c r="I1011" s="152"/>
      <c r="J1011" s="153"/>
      <c r="K1011" s="1407"/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366"/>
      <c r="C1012" s="371">
        <v>5309</v>
      </c>
      <c r="D1012" s="372" t="s">
        <v>615</v>
      </c>
      <c r="E1012" s="287">
        <f>F1012+G1012+H1012</f>
        <v>0</v>
      </c>
      <c r="F1012" s="173"/>
      <c r="G1012" s="174"/>
      <c r="H1012" s="1410"/>
      <c r="I1012" s="173"/>
      <c r="J1012" s="174"/>
      <c r="K1012" s="1410"/>
      <c r="L1012" s="287">
        <f>I1012+J1012+K1012</f>
        <v>0</v>
      </c>
      <c r="M1012" s="12">
        <f>(IF($E1012&lt;&gt;0,$M$2,IF($L1012&lt;&gt;0,$M$2,"")))</f>
      </c>
      <c r="N1012" s="13"/>
    </row>
    <row r="1013" spans="2:14" ht="15.75">
      <c r="B1013" s="365">
        <v>5400</v>
      </c>
      <c r="C1013" s="1794" t="s">
        <v>672</v>
      </c>
      <c r="D1013" s="1795"/>
      <c r="E1013" s="310">
        <f>F1013+G1013+H1013</f>
        <v>0</v>
      </c>
      <c r="F1013" s="1411"/>
      <c r="G1013" s="1412"/>
      <c r="H1013" s="1413"/>
      <c r="I1013" s="1411"/>
      <c r="J1013" s="1412"/>
      <c r="K1013" s="1413"/>
      <c r="L1013" s="310">
        <f>I1013+J1013+K1013</f>
        <v>0</v>
      </c>
      <c r="M1013" s="12">
        <f>(IF($E1013&lt;&gt;0,$M$2,IF($L1013&lt;&gt;0,$M$2,"")))</f>
      </c>
      <c r="N1013" s="13"/>
    </row>
    <row r="1014" spans="2:14" ht="15.75">
      <c r="B1014" s="272">
        <v>5500</v>
      </c>
      <c r="C1014" s="1796" t="s">
        <v>673</v>
      </c>
      <c r="D1014" s="1797"/>
      <c r="E1014" s="310">
        <f>SUM(E1015:E1018)</f>
        <v>0</v>
      </c>
      <c r="F1014" s="274">
        <f>SUM(F1015:F1018)</f>
        <v>0</v>
      </c>
      <c r="G1014" s="275">
        <f>SUM(G1015:G1018)</f>
        <v>0</v>
      </c>
      <c r="H1014" s="276">
        <f>SUM(H1015:H1018)</f>
        <v>0</v>
      </c>
      <c r="I1014" s="274">
        <f>SUM(I1015:I1018)</f>
        <v>0</v>
      </c>
      <c r="J1014" s="275">
        <f>SUM(J1015:J1018)</f>
        <v>0</v>
      </c>
      <c r="K1014" s="276">
        <f>SUM(K1015:K1018)</f>
        <v>0</v>
      </c>
      <c r="L1014" s="310">
        <f>SUM(L1015:L1018)</f>
        <v>0</v>
      </c>
      <c r="M1014" s="12">
        <f>(IF($E1014&lt;&gt;0,$M$2,IF($L1014&lt;&gt;0,$M$2,"")))</f>
      </c>
      <c r="N1014" s="13"/>
    </row>
    <row r="1015" spans="2:14" ht="15.75">
      <c r="B1015" s="362"/>
      <c r="C1015" s="279">
        <v>5501</v>
      </c>
      <c r="D1015" s="311" t="s">
        <v>674</v>
      </c>
      <c r="E1015" s="281">
        <f>F1015+G1015+H1015</f>
        <v>0</v>
      </c>
      <c r="F1015" s="152"/>
      <c r="G1015" s="153"/>
      <c r="H1015" s="1407"/>
      <c r="I1015" s="152"/>
      <c r="J1015" s="153"/>
      <c r="K1015" s="1407"/>
      <c r="L1015" s="281">
        <f>I1015+J1015+K1015</f>
        <v>0</v>
      </c>
      <c r="M1015" s="12">
        <f>(IF($E1015&lt;&gt;0,$M$2,IF($L1015&lt;&gt;0,$M$2,"")))</f>
      </c>
      <c r="N1015" s="13"/>
    </row>
    <row r="1016" spans="2:14" ht="15.75">
      <c r="B1016" s="362"/>
      <c r="C1016" s="293">
        <v>5502</v>
      </c>
      <c r="D1016" s="294" t="s">
        <v>675</v>
      </c>
      <c r="E1016" s="295">
        <f>F1016+G1016+H1016</f>
        <v>0</v>
      </c>
      <c r="F1016" s="158"/>
      <c r="G1016" s="159"/>
      <c r="H1016" s="1409"/>
      <c r="I1016" s="158"/>
      <c r="J1016" s="159"/>
      <c r="K1016" s="1409"/>
      <c r="L1016" s="295">
        <f>I1016+J1016+K1016</f>
        <v>0</v>
      </c>
      <c r="M1016" s="12">
        <f>(IF($E1016&lt;&gt;0,$M$2,IF($L1016&lt;&gt;0,$M$2,"")))</f>
      </c>
      <c r="N1016" s="13"/>
    </row>
    <row r="1017" spans="2:14" ht="15.75">
      <c r="B1017" s="362"/>
      <c r="C1017" s="293">
        <v>5503</v>
      </c>
      <c r="D1017" s="363" t="s">
        <v>676</v>
      </c>
      <c r="E1017" s="295">
        <f>F1017+G1017+H1017</f>
        <v>0</v>
      </c>
      <c r="F1017" s="158"/>
      <c r="G1017" s="159"/>
      <c r="H1017" s="1409"/>
      <c r="I1017" s="158"/>
      <c r="J1017" s="159"/>
      <c r="K1017" s="1409"/>
      <c r="L1017" s="295">
        <f>I1017+J1017+K1017</f>
        <v>0</v>
      </c>
      <c r="M1017" s="12">
        <f>(IF($E1017&lt;&gt;0,$M$2,IF($L1017&lt;&gt;0,$M$2,"")))</f>
      </c>
      <c r="N1017" s="13"/>
    </row>
    <row r="1018" spans="2:14" ht="15.75">
      <c r="B1018" s="362"/>
      <c r="C1018" s="285">
        <v>5504</v>
      </c>
      <c r="D1018" s="339" t="s">
        <v>677</v>
      </c>
      <c r="E1018" s="287">
        <f>F1018+G1018+H1018</f>
        <v>0</v>
      </c>
      <c r="F1018" s="173"/>
      <c r="G1018" s="174"/>
      <c r="H1018" s="1410"/>
      <c r="I1018" s="173"/>
      <c r="J1018" s="174"/>
      <c r="K1018" s="1410"/>
      <c r="L1018" s="287">
        <f>I1018+J1018+K1018</f>
        <v>0</v>
      </c>
      <c r="M1018" s="12">
        <f>(IF($E1018&lt;&gt;0,$M$2,IF($L1018&lt;&gt;0,$M$2,"")))</f>
      </c>
      <c r="N1018" s="13"/>
    </row>
    <row r="1019" spans="2:14" ht="15.75">
      <c r="B1019" s="365">
        <v>5700</v>
      </c>
      <c r="C1019" s="1789" t="s">
        <v>900</v>
      </c>
      <c r="D1019" s="1790"/>
      <c r="E1019" s="310">
        <f>SUM(E1020:E1022)</f>
        <v>0</v>
      </c>
      <c r="F1019" s="1459">
        <v>0</v>
      </c>
      <c r="G1019" s="1459">
        <v>0</v>
      </c>
      <c r="H1019" s="1459">
        <v>0</v>
      </c>
      <c r="I1019" s="1459">
        <v>0</v>
      </c>
      <c r="J1019" s="1459">
        <v>0</v>
      </c>
      <c r="K1019" s="1459">
        <v>0</v>
      </c>
      <c r="L1019" s="310">
        <f>SUM(L1020:L1022)</f>
        <v>0</v>
      </c>
      <c r="M1019" s="12">
        <f>(IF($E1019&lt;&gt;0,$M$2,IF($L1019&lt;&gt;0,$M$2,"")))</f>
      </c>
      <c r="N1019" s="13"/>
    </row>
    <row r="1020" spans="2:14" ht="15.75">
      <c r="B1020" s="366"/>
      <c r="C1020" s="367">
        <v>5701</v>
      </c>
      <c r="D1020" s="368" t="s">
        <v>678</v>
      </c>
      <c r="E1020" s="281">
        <f>F1020+G1020+H1020</f>
        <v>0</v>
      </c>
      <c r="F1020" s="1460">
        <v>0</v>
      </c>
      <c r="G1020" s="1460">
        <v>0</v>
      </c>
      <c r="H1020" s="1461">
        <v>0</v>
      </c>
      <c r="I1020" s="1652">
        <v>0</v>
      </c>
      <c r="J1020" s="1460">
        <v>0</v>
      </c>
      <c r="K1020" s="1460">
        <v>0</v>
      </c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6"/>
      <c r="C1021" s="373">
        <v>5702</v>
      </c>
      <c r="D1021" s="374" t="s">
        <v>679</v>
      </c>
      <c r="E1021" s="314">
        <f>F1021+G1021+H1021</f>
        <v>0</v>
      </c>
      <c r="F1021" s="1460">
        <v>0</v>
      </c>
      <c r="G1021" s="1460">
        <v>0</v>
      </c>
      <c r="H1021" s="1461">
        <v>0</v>
      </c>
      <c r="I1021" s="1652">
        <v>0</v>
      </c>
      <c r="J1021" s="1460">
        <v>0</v>
      </c>
      <c r="K1021" s="1460">
        <v>0</v>
      </c>
      <c r="L1021" s="314">
        <f>I1021+J1021+K1021</f>
        <v>0</v>
      </c>
      <c r="M1021" s="12">
        <f>(IF($E1021&lt;&gt;0,$M$2,IF($L1021&lt;&gt;0,$M$2,"")))</f>
      </c>
      <c r="N1021" s="13"/>
    </row>
    <row r="1022" spans="2:14" ht="15.75">
      <c r="B1022" s="292"/>
      <c r="C1022" s="375">
        <v>4071</v>
      </c>
      <c r="D1022" s="376" t="s">
        <v>680</v>
      </c>
      <c r="E1022" s="377">
        <f>F1022+G1022+H1022</f>
        <v>0</v>
      </c>
      <c r="F1022" s="1460">
        <v>0</v>
      </c>
      <c r="G1022" s="1460">
        <v>0</v>
      </c>
      <c r="H1022" s="1461">
        <v>0</v>
      </c>
      <c r="I1022" s="1652">
        <v>0</v>
      </c>
      <c r="J1022" s="1460">
        <v>0</v>
      </c>
      <c r="K1022" s="1460">
        <v>0</v>
      </c>
      <c r="L1022" s="377">
        <f>I1022+J1022+K1022</f>
        <v>0</v>
      </c>
      <c r="M1022" s="12">
        <f>(IF($E1022&lt;&gt;0,$M$2,IF($L1022&lt;&gt;0,$M$2,"")))</f>
      </c>
      <c r="N1022" s="13"/>
    </row>
    <row r="1023" spans="2:14" ht="15.75">
      <c r="B1023" s="571"/>
      <c r="C1023" s="1791" t="s">
        <v>681</v>
      </c>
      <c r="D1023" s="1792"/>
      <c r="E1023" s="1427"/>
      <c r="F1023" s="1427"/>
      <c r="G1023" s="1427"/>
      <c r="H1023" s="1427"/>
      <c r="I1023" s="1427"/>
      <c r="J1023" s="1427"/>
      <c r="K1023" s="1427"/>
      <c r="L1023" s="1428"/>
      <c r="M1023" s="12">
        <f>(IF($E1023&lt;&gt;0,$M$2,IF($L1023&lt;&gt;0,$M$2,"")))</f>
      </c>
      <c r="N1023" s="13"/>
    </row>
    <row r="1024" spans="2:14" ht="15.75">
      <c r="B1024" s="381">
        <v>98</v>
      </c>
      <c r="C1024" s="1791" t="s">
        <v>681</v>
      </c>
      <c r="D1024" s="1792"/>
      <c r="E1024" s="382">
        <f>F1024+G1024+H1024</f>
        <v>0</v>
      </c>
      <c r="F1024" s="1418"/>
      <c r="G1024" s="1419"/>
      <c r="H1024" s="1420"/>
      <c r="I1024" s="1449">
        <v>0</v>
      </c>
      <c r="J1024" s="1450">
        <v>0</v>
      </c>
      <c r="K1024" s="1451">
        <v>0</v>
      </c>
      <c r="L1024" s="382">
        <f>I1024+J1024+K1024</f>
        <v>0</v>
      </c>
      <c r="M1024" s="12">
        <f>(IF($E1024&lt;&gt;0,$M$2,IF($L1024&lt;&gt;0,$M$2,"")))</f>
      </c>
      <c r="N1024" s="13"/>
    </row>
    <row r="1025" spans="2:14" ht="15.75">
      <c r="B1025" s="1422"/>
      <c r="C1025" s="1423"/>
      <c r="D1025" s="1424"/>
      <c r="E1025" s="269"/>
      <c r="F1025" s="269"/>
      <c r="G1025" s="269"/>
      <c r="H1025" s="269"/>
      <c r="I1025" s="269"/>
      <c r="J1025" s="269"/>
      <c r="K1025" s="269"/>
      <c r="L1025" s="270"/>
      <c r="M1025" s="12">
        <f>(IF($E1025&lt;&gt;0,$M$2,IF($L1025&lt;&gt;0,$M$2,"")))</f>
      </c>
      <c r="N1025" s="13"/>
    </row>
    <row r="1026" spans="2:14" ht="15.75">
      <c r="B1026" s="1425"/>
      <c r="C1026" s="111"/>
      <c r="D1026" s="1426"/>
      <c r="E1026" s="218"/>
      <c r="F1026" s="218"/>
      <c r="G1026" s="218"/>
      <c r="H1026" s="218"/>
      <c r="I1026" s="218"/>
      <c r="J1026" s="218"/>
      <c r="K1026" s="218"/>
      <c r="L1026" s="389"/>
      <c r="M1026" s="12">
        <f>(IF($E1026&lt;&gt;0,$M$2,IF($L1026&lt;&gt;0,$M$2,"")))</f>
      </c>
      <c r="N1026" s="13"/>
    </row>
    <row r="1027" spans="2:14" ht="15.75">
      <c r="B1027" s="1425"/>
      <c r="C1027" s="111"/>
      <c r="D1027" s="1426"/>
      <c r="E1027" s="218"/>
      <c r="F1027" s="218"/>
      <c r="G1027" s="218"/>
      <c r="H1027" s="218"/>
      <c r="I1027" s="218"/>
      <c r="J1027" s="218"/>
      <c r="K1027" s="218"/>
      <c r="L1027" s="389"/>
      <c r="M1027" s="12">
        <f>(IF($E1027&lt;&gt;0,$M$2,IF($L1027&lt;&gt;0,$M$2,"")))</f>
      </c>
      <c r="N1027" s="13"/>
    </row>
    <row r="1028" spans="2:14" ht="15.75">
      <c r="B1028" s="1452"/>
      <c r="C1028" s="393" t="s">
        <v>727</v>
      </c>
      <c r="D1028" s="1421">
        <f>+B1028</f>
        <v>0</v>
      </c>
      <c r="E1028" s="395">
        <f>SUM(E913,E916,E922,E930,E931,E949,E953,E959,E962,E963,E964,E965,E966,E975,E981,E982,E983,E984,E991,E995,E996,E997,E998,E1001,E1002,E1010,E1013,E1014,E1019)+E1024</f>
        <v>310</v>
      </c>
      <c r="F1028" s="396">
        <f>SUM(F913,F916,F922,F930,F931,F949,F953,F959,F962,F963,F964,F965,F966,F975,F981,F982,F983,F984,F991,F995,F996,F997,F998,F1001,F1002,F1010,F1013,F1014,F1019)+F1024</f>
        <v>310</v>
      </c>
      <c r="G1028" s="397">
        <f>SUM(G913,G916,G922,G930,G931,G949,G953,G959,G962,G963,G964,G965,G966,G975,G981,G982,G983,G984,G991,G995,G996,G997,G998,G1001,G1002,G1010,G1013,G1014,G1019)+G1024</f>
        <v>0</v>
      </c>
      <c r="H1028" s="398">
        <f>SUM(H913,H916,H922,H930,H931,H949,H953,H959,H962,H963,H964,H965,H966,H975,H981,H982,H983,H984,H991,H995,H996,H997,H998,H1001,H1002,H1010,H1013,H1014,H1019)+H1024</f>
        <v>0</v>
      </c>
      <c r="I1028" s="396">
        <f>SUM(I913,I916,I922,I930,I931,I949,I953,I959,I962,I963,I964,I965,I966,I975,I981,I982,I983,I984,I991,I995,I996,I997,I998,I1001,I1002,I1010,I1013,I1014,I1019)+I1024</f>
        <v>107</v>
      </c>
      <c r="J1028" s="397">
        <f>SUM(J913,J916,J922,J930,J931,J949,J953,J959,J962,J963,J964,J965,J966,J975,J981,J982,J983,J984,J991,J995,J996,J997,J998,J1001,J1002,J1010,J1013,J1014,J1019)+J1024</f>
        <v>0</v>
      </c>
      <c r="K1028" s="398">
        <f>SUM(K913,K916,K922,K930,K931,K949,K953,K959,K962,K963,K964,K965,K966,K975,K981,K982,K983,K984,K991,K995,K996,K997,K998,K1001,K1002,K1010,K1013,K1014,K1019)+K1024</f>
        <v>0</v>
      </c>
      <c r="L1028" s="395">
        <f>SUM(L913,L916,L922,L930,L931,L949,L953,L959,L962,L963,L964,L965,L966,L975,L981,L982,L983,L984,L991,L995,L996,L997,L998,L1001,L1002,L1010,L1013,L1014,L1019)+L1024</f>
        <v>107</v>
      </c>
      <c r="M1028" s="12">
        <f>(IF($E1028&lt;&gt;0,$M$2,IF($L1028&lt;&gt;0,$M$2,"")))</f>
        <v>1</v>
      </c>
      <c r="N1028" s="73" t="str">
        <f>LEFT(C910,1)</f>
        <v>7</v>
      </c>
    </row>
    <row r="1029" spans="2:14" ht="15.75">
      <c r="B1029" s="79" t="s">
        <v>120</v>
      </c>
      <c r="C1029" s="1"/>
      <c r="L1029" s="6"/>
      <c r="M1029" s="7">
        <f>(IF($E1028&lt;&gt;0,$M$2,IF($L1028&lt;&gt;0,$M$2,"")))</f>
        <v>1</v>
      </c>
      <c r="N1029" s="8"/>
    </row>
    <row r="1030" spans="2:14" ht="15.75">
      <c r="B1030" s="1356"/>
      <c r="C1030" s="1356"/>
      <c r="D1030" s="1357"/>
      <c r="E1030" s="1356"/>
      <c r="F1030" s="1356"/>
      <c r="G1030" s="1356"/>
      <c r="H1030" s="1356"/>
      <c r="I1030" s="1356"/>
      <c r="J1030" s="1356"/>
      <c r="K1030" s="1356"/>
      <c r="L1030" s="1358"/>
      <c r="M1030" s="7">
        <f>(IF($E1028&lt;&gt;0,$M$2,IF($L1028&lt;&gt;0,$M$2,"")))</f>
        <v>1</v>
      </c>
      <c r="N1030" s="8"/>
    </row>
    <row r="1031" spans="2:13" ht="15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5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5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C963:D963"/>
    <mergeCell ref="C984:D984"/>
    <mergeCell ref="C991:D991"/>
    <mergeCell ref="C995:D995"/>
    <mergeCell ref="C996:D996"/>
    <mergeCell ref="C997:D997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62:J563 K392:K395 H392:H395 I549:J556 F25 I25 H53:I57 H75:I75 F75 H25:H27 F103:F104 F23:J24 F479:K480 F498:K501 F522:K523">
      <formula1>999999999999999000</formula1>
    </dataValidation>
    <dataValidation type="whole" operator="lessThan" allowBlank="1" showInputMessage="1" showErrorMessage="1" error="Въвежда се цяло число!" sqref="F532:K534 F394:G395 F494:G496 I494:J496 F549:G556 F389:K390 F400:K401 F407:K408 H168:I168 E168:F168 K168:L168 K23:K27 I85:I88 K85:K89 F85:F88 H517:H520 F520:G520 I520:J520 F525:G525 I525:J525 I376:J376 G377 J377 F378 I378 F476:G476 I476:J476 F562:G563 I394:J395 H587:H590 K587:K5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7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2011</v>
      </c>
      <c r="C152" s="1488">
        <v>5541</v>
      </c>
    </row>
    <row r="153" spans="1:3" ht="15.75">
      <c r="A153" s="1488">
        <v>5545</v>
      </c>
      <c r="B153" s="1500" t="s">
        <v>2012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2013</v>
      </c>
      <c r="C162" s="1488">
        <v>5561</v>
      </c>
    </row>
    <row r="163" spans="1:3" ht="15.75">
      <c r="A163" s="1488">
        <v>5562</v>
      </c>
      <c r="B163" s="1502" t="s">
        <v>1999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2002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2014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2015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2016</v>
      </c>
      <c r="B306" s="1509"/>
      <c r="C306" s="1509"/>
    </row>
    <row r="307" spans="1:3" ht="14.25">
      <c r="A307" s="1508" t="s">
        <v>2017</v>
      </c>
      <c r="B307" s="1509" t="s">
        <v>2018</v>
      </c>
      <c r="C307" s="1509" t="s">
        <v>2016</v>
      </c>
    </row>
    <row r="308" spans="1:3" ht="14.25">
      <c r="A308" s="1508" t="s">
        <v>2019</v>
      </c>
      <c r="B308" s="1509" t="s">
        <v>2020</v>
      </c>
      <c r="C308" s="1509" t="s">
        <v>2016</v>
      </c>
    </row>
    <row r="309" spans="1:3" ht="14.25">
      <c r="A309" s="1508" t="s">
        <v>2021</v>
      </c>
      <c r="B309" s="1509" t="s">
        <v>2022</v>
      </c>
      <c r="C309" s="1509" t="s">
        <v>2016</v>
      </c>
    </row>
    <row r="310" spans="1:3" ht="14.25">
      <c r="A310" s="1508" t="s">
        <v>2023</v>
      </c>
      <c r="B310" s="1509" t="s">
        <v>2024</v>
      </c>
      <c r="C310" s="1509" t="s">
        <v>2016</v>
      </c>
    </row>
    <row r="311" spans="1:3" ht="14.25">
      <c r="A311" s="1508" t="s">
        <v>2025</v>
      </c>
      <c r="B311" s="1509" t="s">
        <v>2026</v>
      </c>
      <c r="C311" s="1509" t="s">
        <v>2016</v>
      </c>
    </row>
    <row r="312" spans="1:3" ht="14.25">
      <c r="A312" s="1508" t="s">
        <v>2027</v>
      </c>
      <c r="B312" s="1509" t="s">
        <v>2028</v>
      </c>
      <c r="C312" s="1509" t="s">
        <v>2016</v>
      </c>
    </row>
    <row r="313" spans="1:3" ht="14.25">
      <c r="A313" s="1508" t="s">
        <v>2029</v>
      </c>
      <c r="B313" s="1509" t="s">
        <v>2030</v>
      </c>
      <c r="C313" s="1509" t="s">
        <v>2016</v>
      </c>
    </row>
    <row r="314" spans="1:3" ht="14.25">
      <c r="A314" s="1508" t="s">
        <v>2031</v>
      </c>
      <c r="B314" s="1509" t="s">
        <v>2032</v>
      </c>
      <c r="C314" s="1509" t="s">
        <v>2016</v>
      </c>
    </row>
    <row r="315" spans="1:3" ht="14.25">
      <c r="A315" s="1508" t="s">
        <v>2033</v>
      </c>
      <c r="B315" s="1509" t="s">
        <v>2034</v>
      </c>
      <c r="C315" s="1509" t="s">
        <v>2016</v>
      </c>
    </row>
    <row r="316" spans="1:3" ht="14.25">
      <c r="A316" s="1508" t="s">
        <v>2035</v>
      </c>
      <c r="B316" s="1509" t="s">
        <v>2036</v>
      </c>
      <c r="C316" s="1509" t="s">
        <v>2016</v>
      </c>
    </row>
    <row r="317" spans="1:3" ht="14.25">
      <c r="A317" s="1508" t="s">
        <v>2037</v>
      </c>
      <c r="B317" s="1509" t="s">
        <v>2038</v>
      </c>
      <c r="C317" s="1509" t="s">
        <v>2016</v>
      </c>
    </row>
    <row r="318" spans="1:3" ht="14.25">
      <c r="A318" s="1508" t="s">
        <v>2039</v>
      </c>
      <c r="B318" s="1509" t="s">
        <v>2040</v>
      </c>
      <c r="C318" s="1509" t="s">
        <v>2016</v>
      </c>
    </row>
    <row r="319" spans="1:3" ht="14.25">
      <c r="A319" s="1508" t="s">
        <v>2041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2042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2043</v>
      </c>
      <c r="E378" s="1538"/>
    </row>
    <row r="379" spans="1:5" ht="18">
      <c r="A379" s="1532" t="s">
        <v>1291</v>
      </c>
      <c r="B379" s="1531" t="s">
        <v>2044</v>
      </c>
      <c r="E379" s="1538"/>
    </row>
    <row r="380" spans="1:5" ht="18">
      <c r="A380" s="1532" t="s">
        <v>1292</v>
      </c>
      <c r="B380" s="1533" t="s">
        <v>2045</v>
      </c>
      <c r="E380" s="1538"/>
    </row>
    <row r="381" spans="1:5" ht="18">
      <c r="A381" s="1532" t="s">
        <v>1293</v>
      </c>
      <c r="B381" s="1534" t="s">
        <v>2046</v>
      </c>
      <c r="E381" s="1538"/>
    </row>
    <row r="382" spans="1:5" ht="18">
      <c r="A382" s="1532" t="s">
        <v>1294</v>
      </c>
      <c r="B382" s="1534" t="s">
        <v>2047</v>
      </c>
      <c r="E382" s="1538"/>
    </row>
    <row r="383" spans="1:5" ht="18">
      <c r="A383" s="1532" t="s">
        <v>1295</v>
      </c>
      <c r="B383" s="1534" t="s">
        <v>2048</v>
      </c>
      <c r="E383" s="1538"/>
    </row>
    <row r="384" spans="1:5" ht="18">
      <c r="A384" s="1532" t="s">
        <v>1296</v>
      </c>
      <c r="B384" s="1534" t="s">
        <v>2049</v>
      </c>
      <c r="E384" s="1538"/>
    </row>
    <row r="385" spans="1:5" ht="18">
      <c r="A385" s="1532" t="s">
        <v>1297</v>
      </c>
      <c r="B385" s="1534" t="s">
        <v>2050</v>
      </c>
      <c r="E385" s="1538"/>
    </row>
    <row r="386" spans="1:5" ht="18">
      <c r="A386" s="1532" t="s">
        <v>1298</v>
      </c>
      <c r="B386" s="1535" t="s">
        <v>2051</v>
      </c>
      <c r="E386" s="1538"/>
    </row>
    <row r="387" spans="1:5" ht="18">
      <c r="A387" s="1532" t="s">
        <v>1299</v>
      </c>
      <c r="B387" s="1535" t="s">
        <v>2052</v>
      </c>
      <c r="E387" s="1538"/>
    </row>
    <row r="388" spans="1:5" ht="18">
      <c r="A388" s="1532" t="s">
        <v>1300</v>
      </c>
      <c r="B388" s="1535" t="s">
        <v>2053</v>
      </c>
      <c r="E388" s="1538"/>
    </row>
    <row r="389" spans="1:5" ht="18">
      <c r="A389" s="1532" t="s">
        <v>1301</v>
      </c>
      <c r="B389" s="1535" t="s">
        <v>2054</v>
      </c>
      <c r="E389" s="1538"/>
    </row>
    <row r="390" spans="1:5" ht="18">
      <c r="A390" s="1532" t="s">
        <v>1302</v>
      </c>
      <c r="B390" s="1536" t="s">
        <v>2055</v>
      </c>
      <c r="E390" s="1538"/>
    </row>
    <row r="391" spans="1:5" ht="18">
      <c r="A391" s="1532" t="s">
        <v>1303</v>
      </c>
      <c r="B391" s="1536" t="s">
        <v>2056</v>
      </c>
      <c r="E391" s="1538"/>
    </row>
    <row r="392" spans="1:5" ht="18">
      <c r="A392" s="1532" t="s">
        <v>1304</v>
      </c>
      <c r="B392" s="1535" t="s">
        <v>2057</v>
      </c>
      <c r="E392" s="1538"/>
    </row>
    <row r="393" spans="1:5" ht="18">
      <c r="A393" s="1532" t="s">
        <v>1305</v>
      </c>
      <c r="B393" s="1535" t="s">
        <v>2058</v>
      </c>
      <c r="C393" s="1537" t="s">
        <v>179</v>
      </c>
      <c r="E393" s="1538"/>
    </row>
    <row r="394" spans="1:5" ht="18">
      <c r="A394" s="1532" t="s">
        <v>1306</v>
      </c>
      <c r="B394" s="1534" t="s">
        <v>2059</v>
      </c>
      <c r="C394" s="1537" t="s">
        <v>179</v>
      </c>
      <c r="E394" s="1538"/>
    </row>
    <row r="395" spans="1:5" ht="18">
      <c r="A395" s="1532" t="s">
        <v>1307</v>
      </c>
      <c r="B395" s="1535" t="s">
        <v>2060</v>
      </c>
      <c r="C395" s="1537" t="s">
        <v>179</v>
      </c>
      <c r="E395" s="1538"/>
    </row>
    <row r="396" spans="1:5" ht="18">
      <c r="A396" s="1532" t="s">
        <v>1308</v>
      </c>
      <c r="B396" s="1535" t="s">
        <v>2061</v>
      </c>
      <c r="C396" s="1537" t="s">
        <v>179</v>
      </c>
      <c r="E396" s="1538"/>
    </row>
    <row r="397" spans="1:5" ht="18">
      <c r="A397" s="1532" t="s">
        <v>1309</v>
      </c>
      <c r="B397" s="1535" t="s">
        <v>2062</v>
      </c>
      <c r="C397" s="1537" t="s">
        <v>179</v>
      </c>
      <c r="E397" s="1538"/>
    </row>
    <row r="398" spans="1:5" ht="18">
      <c r="A398" s="1532" t="s">
        <v>1310</v>
      </c>
      <c r="B398" s="1535" t="s">
        <v>2063</v>
      </c>
      <c r="C398" s="1537" t="s">
        <v>179</v>
      </c>
      <c r="E398" s="1538"/>
    </row>
    <row r="399" spans="1:5" ht="18">
      <c r="A399" s="1532" t="s">
        <v>1311</v>
      </c>
      <c r="B399" s="1535" t="s">
        <v>2064</v>
      </c>
      <c r="C399" s="1537" t="s">
        <v>179</v>
      </c>
      <c r="E399" s="1538"/>
    </row>
    <row r="400" spans="1:5" ht="18">
      <c r="A400" s="1532" t="s">
        <v>1312</v>
      </c>
      <c r="B400" s="1535" t="s">
        <v>2065</v>
      </c>
      <c r="C400" s="1537" t="s">
        <v>179</v>
      </c>
      <c r="E400" s="1538"/>
    </row>
    <row r="401" spans="1:5" ht="18">
      <c r="A401" s="1532" t="s">
        <v>1313</v>
      </c>
      <c r="B401" s="1535" t="s">
        <v>2066</v>
      </c>
      <c r="C401" s="1537" t="s">
        <v>179</v>
      </c>
      <c r="E401" s="1538"/>
    </row>
    <row r="402" spans="1:5" ht="18">
      <c r="A402" s="1532" t="s">
        <v>1314</v>
      </c>
      <c r="B402" s="1534" t="s">
        <v>2067</v>
      </c>
      <c r="C402" s="1537" t="s">
        <v>179</v>
      </c>
      <c r="E402" s="1538"/>
    </row>
    <row r="403" spans="1:5" ht="18">
      <c r="A403" s="1532" t="s">
        <v>1315</v>
      </c>
      <c r="B403" s="1535" t="s">
        <v>2068</v>
      </c>
      <c r="C403" s="1537" t="s">
        <v>179</v>
      </c>
      <c r="E403" s="1538"/>
    </row>
    <row r="404" spans="1:5" ht="18">
      <c r="A404" s="1532" t="s">
        <v>1316</v>
      </c>
      <c r="B404" s="1534" t="s">
        <v>2069</v>
      </c>
      <c r="C404" s="1537" t="s">
        <v>179</v>
      </c>
      <c r="E404" s="1538"/>
    </row>
    <row r="405" spans="1:5" ht="18">
      <c r="A405" s="1532" t="s">
        <v>1317</v>
      </c>
      <c r="B405" s="1534" t="s">
        <v>2070</v>
      </c>
      <c r="C405" s="1537" t="s">
        <v>179</v>
      </c>
      <c r="E405" s="1538"/>
    </row>
    <row r="406" spans="1:5" ht="18">
      <c r="A406" s="1532" t="s">
        <v>1318</v>
      </c>
      <c r="B406" s="1534" t="s">
        <v>2071</v>
      </c>
      <c r="C406" s="1537" t="s">
        <v>179</v>
      </c>
      <c r="E406" s="1538"/>
    </row>
    <row r="407" spans="1:5" ht="18">
      <c r="A407" s="1532" t="s">
        <v>1319</v>
      </c>
      <c r="B407" s="1534" t="s">
        <v>2072</v>
      </c>
      <c r="C407" s="1537" t="s">
        <v>179</v>
      </c>
      <c r="E407" s="1538"/>
    </row>
    <row r="408" spans="1:5" ht="18">
      <c r="A408" s="1532" t="s">
        <v>1320</v>
      </c>
      <c r="B408" s="1534" t="s">
        <v>2073</v>
      </c>
      <c r="C408" s="1537" t="s">
        <v>179</v>
      </c>
      <c r="E408" s="1538"/>
    </row>
    <row r="409" spans="1:5" ht="18">
      <c r="A409" s="1532" t="s">
        <v>1321</v>
      </c>
      <c r="B409" s="1534" t="s">
        <v>2074</v>
      </c>
      <c r="C409" s="1537" t="s">
        <v>179</v>
      </c>
      <c r="E409" s="1538"/>
    </row>
    <row r="410" spans="1:5" ht="18">
      <c r="A410" s="1532" t="s">
        <v>1322</v>
      </c>
      <c r="B410" s="1534" t="s">
        <v>2075</v>
      </c>
      <c r="C410" s="1537" t="s">
        <v>179</v>
      </c>
      <c r="E410" s="1538"/>
    </row>
    <row r="411" spans="1:5" ht="18">
      <c r="A411" s="1532" t="s">
        <v>1323</v>
      </c>
      <c r="B411" s="1534" t="s">
        <v>2076</v>
      </c>
      <c r="C411" s="1537" t="s">
        <v>179</v>
      </c>
      <c r="E411" s="1538"/>
    </row>
    <row r="412" spans="1:5" ht="18">
      <c r="A412" s="1532" t="s">
        <v>1324</v>
      </c>
      <c r="B412" s="1539" t="s">
        <v>2077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2078</v>
      </c>
      <c r="C416" s="1537" t="s">
        <v>179</v>
      </c>
      <c r="E416" s="1538"/>
    </row>
    <row r="417" spans="1:5" ht="18">
      <c r="A417" s="1532" t="s">
        <v>1328</v>
      </c>
      <c r="B417" s="1519" t="s">
        <v>2079</v>
      </c>
      <c r="C417" s="1537" t="s">
        <v>179</v>
      </c>
      <c r="E417" s="1538"/>
    </row>
    <row r="418" spans="1:5" ht="18">
      <c r="A418" s="1577" t="s">
        <v>1329</v>
      </c>
      <c r="B418" s="1544" t="s">
        <v>2080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2084</v>
      </c>
      <c r="I3" s="61"/>
    </row>
    <row r="4" spans="1:9" ht="15.75">
      <c r="A4" s="61" t="s">
        <v>697</v>
      </c>
      <c r="B4" s="61" t="s">
        <v>1992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1">
        <f>$B$7</f>
        <v>0</v>
      </c>
      <c r="J14" s="1782"/>
      <c r="K14" s="178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3">
        <f>$B$9</f>
        <v>0</v>
      </c>
      <c r="J16" s="1774"/>
      <c r="K16" s="177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7" t="str">
        <f>CONCATENATE("Уточнен план ",$C$3)</f>
        <v>Уточнен план </v>
      </c>
      <c r="M23" s="1818"/>
      <c r="N23" s="1818"/>
      <c r="O23" s="1819"/>
      <c r="P23" s="1826" t="str">
        <f>CONCATENATE("Отчет ",$C$3)</f>
        <v>Отчет </v>
      </c>
      <c r="Q23" s="1827"/>
      <c r="R23" s="1827"/>
      <c r="S23" s="182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2010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6" t="s">
        <v>730</v>
      </c>
      <c r="K30" s="180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2" t="s">
        <v>733</v>
      </c>
      <c r="K33" s="180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4" t="s">
        <v>189</v>
      </c>
      <c r="K39" s="180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0" t="s">
        <v>194</v>
      </c>
      <c r="K47" s="180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2" t="s">
        <v>195</v>
      </c>
      <c r="K48" s="180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6" t="s">
        <v>266</v>
      </c>
      <c r="K66" s="179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6" t="s">
        <v>708</v>
      </c>
      <c r="K70" s="179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6" t="s">
        <v>214</v>
      </c>
      <c r="K76" s="179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6" t="s">
        <v>216</v>
      </c>
      <c r="K79" s="1797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8" t="s">
        <v>217</v>
      </c>
      <c r="K80" s="1799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8" t="s">
        <v>218</v>
      </c>
      <c r="K81" s="1799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8" t="s">
        <v>1647</v>
      </c>
      <c r="K82" s="1799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6" t="s">
        <v>219</v>
      </c>
      <c r="K83" s="179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2003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6" t="s">
        <v>228</v>
      </c>
      <c r="K98" s="1797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6" t="s">
        <v>229</v>
      </c>
      <c r="K99" s="1797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6" t="s">
        <v>230</v>
      </c>
      <c r="K100" s="1797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6" t="s">
        <v>231</v>
      </c>
      <c r="K101" s="179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6" t="s">
        <v>1648</v>
      </c>
      <c r="K108" s="179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6" t="s">
        <v>1645</v>
      </c>
      <c r="K112" s="1797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6" t="s">
        <v>1646</v>
      </c>
      <c r="K113" s="1797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8" t="s">
        <v>241</v>
      </c>
      <c r="K114" s="1799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6" t="s">
        <v>267</v>
      </c>
      <c r="K115" s="179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242</v>
      </c>
      <c r="K118" s="1795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243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614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672</v>
      </c>
      <c r="K130" s="1795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6" t="s">
        <v>673</v>
      </c>
      <c r="K131" s="179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89" t="s">
        <v>900</v>
      </c>
      <c r="K136" s="1790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1" t="s">
        <v>681</v>
      </c>
      <c r="K140" s="179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1" t="s">
        <v>681</v>
      </c>
      <c r="K141" s="1792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2023-01-24T07:36:12Z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