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<sst xmlns="http://schemas.openxmlformats.org/spreadsheetml/2006/main" count="2895" uniqueCount="2086">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</sst>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216" fillId="26" borderId="0" applyNumberFormat="0" applyBorder="0" applyAlignment="0" applyProtection="0"/>
    <xf numFmtId="0" fontId="217" fillId="27" borderId="1" applyNumberFormat="0" applyAlignment="0" applyProtection="0"/>
    <xf numFmtId="0" fontId="21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29" borderId="0" applyNumberFormat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30" borderId="1" applyNumberFormat="0" applyAlignment="0" applyProtection="0"/>
    <xf numFmtId="0" fontId="228" fillId="0" borderId="6" applyNumberFormat="0" applyFill="0" applyAlignment="0" applyProtection="0"/>
    <xf numFmtId="0" fontId="22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0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1" fillId="27" borderId="8" applyNumberFormat="0" applyAlignment="0" applyProtection="0"/>
    <xf numFmtId="9" fontId="0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6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32" borderId="12" xfId="0" applyNumberFormat="1" applyFont="1" applyFill="1" applyBorder="1" applyAlignment="1" applyProtection="1">
      <alignment horizontal="center" vertical="center"/>
      <protection/>
    </xf>
    <xf numFmtId="0" fontId="238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9" fillId="42" borderId="14" xfId="66" applyFont="1" applyFill="1" applyBorder="1" applyAlignment="1">
      <alignment horizontal="left" vertical="center" wrapText="1"/>
      <protection/>
    </xf>
    <xf numFmtId="0" fontId="240" fillId="42" borderId="15" xfId="66" applyFont="1" applyFill="1" applyBorder="1" applyAlignment="1">
      <alignment horizontal="center" vertical="center" wrapText="1"/>
      <protection/>
    </xf>
    <xf numFmtId="0" fontId="239" fillId="42" borderId="16" xfId="58" applyFont="1" applyFill="1" applyBorder="1" applyAlignment="1">
      <alignment horizontal="center" vertical="center" wrapText="1"/>
      <protection/>
    </xf>
    <xf numFmtId="0" fontId="239" fillId="42" borderId="17" xfId="58" applyFont="1" applyFill="1" applyBorder="1" applyAlignment="1">
      <alignment horizontal="center" vertical="center"/>
      <protection/>
    </xf>
    <xf numFmtId="0" fontId="239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1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2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3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3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3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2" fillId="32" borderId="17" xfId="58" applyNumberFormat="1" applyFont="1" applyFill="1" applyBorder="1" applyAlignment="1">
      <alignment horizontal="right" vertical="center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/>
    </xf>
    <xf numFmtId="3" fontId="242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3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4" fillId="42" borderId="49" xfId="66" applyFont="1" applyFill="1" applyBorder="1" applyAlignment="1" applyProtection="1" quotePrefix="1">
      <alignment horizontal="right" vertical="center"/>
      <protection/>
    </xf>
    <xf numFmtId="0" fontId="238" fillId="42" borderId="50" xfId="66" applyFont="1" applyFill="1" applyBorder="1" applyAlignment="1" applyProtection="1">
      <alignment horizontal="right" vertical="center"/>
      <protection/>
    </xf>
    <xf numFmtId="0" fontId="239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5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6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7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7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6" fillId="47" borderId="14" xfId="58" applyFont="1" applyFill="1" applyBorder="1" applyAlignment="1" applyProtection="1">
      <alignment vertical="center"/>
      <protection/>
    </xf>
    <xf numFmtId="0" fontId="246" fillId="47" borderId="15" xfId="58" applyFont="1" applyFill="1" applyBorder="1" applyAlignment="1" applyProtection="1">
      <alignment horizontal="center" vertical="center"/>
      <protection/>
    </xf>
    <xf numFmtId="0" fontId="247" fillId="47" borderId="16" xfId="58" applyFont="1" applyFill="1" applyBorder="1" applyAlignment="1" applyProtection="1">
      <alignment horizontal="center" vertical="center" wrapText="1"/>
      <protection/>
    </xf>
    <xf numFmtId="0" fontId="248" fillId="47" borderId="20" xfId="58" applyFont="1" applyFill="1" applyBorder="1" applyAlignment="1" applyProtection="1">
      <alignment horizontal="center" vertical="center"/>
      <protection/>
    </xf>
    <xf numFmtId="0" fontId="248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9" fillId="48" borderId="17" xfId="58" applyNumberFormat="1" applyFont="1" applyFill="1" applyBorder="1" applyAlignment="1" applyProtection="1">
      <alignment horizontal="center" vertical="center" wrapText="1"/>
      <protection/>
    </xf>
    <xf numFmtId="1" fontId="249" fillId="48" borderId="12" xfId="58" applyNumberFormat="1" applyFont="1" applyFill="1" applyBorder="1" applyAlignment="1" applyProtection="1">
      <alignment horizontal="center" vertical="center" wrapText="1"/>
      <protection/>
    </xf>
    <xf numFmtId="1" fontId="249" fillId="48" borderId="18" xfId="58" applyNumberFormat="1" applyFont="1" applyFill="1" applyBorder="1" applyAlignment="1" applyProtection="1">
      <alignment horizontal="center" vertical="center" wrapText="1"/>
      <protection/>
    </xf>
    <xf numFmtId="0" fontId="250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6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9" fillId="48" borderId="40" xfId="66" applyNumberFormat="1" applyFont="1" applyFill="1" applyBorder="1" applyAlignment="1" applyProtection="1" quotePrefix="1">
      <alignment horizontal="right" vertical="center"/>
      <protection/>
    </xf>
    <xf numFmtId="3" fontId="249" fillId="48" borderId="61" xfId="58" applyNumberFormat="1" applyFont="1" applyFill="1" applyBorder="1" applyAlignment="1" applyProtection="1">
      <alignment horizontal="right" vertical="center"/>
      <protection/>
    </xf>
    <xf numFmtId="3" fontId="246" fillId="48" borderId="17" xfId="58" applyNumberFormat="1" applyFont="1" applyFill="1" applyBorder="1" applyAlignment="1" applyProtection="1">
      <alignment horizontal="right" vertical="center"/>
      <protection/>
    </xf>
    <xf numFmtId="3" fontId="246" fillId="48" borderId="12" xfId="58" applyNumberFormat="1" applyFont="1" applyFill="1" applyBorder="1" applyAlignment="1" applyProtection="1">
      <alignment horizontal="right" vertical="center"/>
      <protection/>
    </xf>
    <xf numFmtId="3" fontId="246" fillId="48" borderId="18" xfId="58" applyNumberFormat="1" applyFont="1" applyFill="1" applyBorder="1" applyAlignment="1" applyProtection="1">
      <alignment horizontal="right" vertical="center"/>
      <protection/>
    </xf>
    <xf numFmtId="0" fontId="251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9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9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9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2" fillId="39" borderId="84" xfId="66" applyNumberFormat="1" applyFont="1" applyFill="1" applyBorder="1" applyAlignment="1" applyProtection="1" quotePrefix="1">
      <alignment horizontal="right" vertical="center"/>
      <protection/>
    </xf>
    <xf numFmtId="0" fontId="252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9" fillId="32" borderId="40" xfId="66" applyNumberFormat="1" applyFont="1" applyFill="1" applyBorder="1" applyAlignment="1" applyProtection="1">
      <alignment horizontal="right"/>
      <protection/>
    </xf>
    <xf numFmtId="3" fontId="249" fillId="32" borderId="61" xfId="58" applyNumberFormat="1" applyFont="1" applyFill="1" applyBorder="1" applyAlignment="1" applyProtection="1">
      <alignment horizontal="right" vertical="center"/>
      <protection/>
    </xf>
    <xf numFmtId="3" fontId="246" fillId="32" borderId="17" xfId="58" applyNumberFormat="1" applyFont="1" applyFill="1" applyBorder="1" applyAlignment="1" applyProtection="1">
      <alignment horizontal="right" vertical="center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/>
    </xf>
    <xf numFmtId="3" fontId="246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3" fillId="47" borderId="49" xfId="66" applyNumberFormat="1" applyFont="1" applyFill="1" applyBorder="1" applyAlignment="1" applyProtection="1">
      <alignment horizontal="right" vertical="center"/>
      <protection/>
    </xf>
    <xf numFmtId="0" fontId="248" fillId="47" borderId="50" xfId="66" applyFont="1" applyFill="1" applyBorder="1" applyAlignment="1" applyProtection="1">
      <alignment horizontal="right" vertical="center"/>
      <protection/>
    </xf>
    <xf numFmtId="0" fontId="249" fillId="47" borderId="51" xfId="68" applyFont="1" applyFill="1" applyBorder="1" applyAlignment="1" applyProtection="1">
      <alignment horizontal="center" vertical="center" wrapText="1"/>
      <protection/>
    </xf>
    <xf numFmtId="3" fontId="249" fillId="47" borderId="89" xfId="58" applyNumberFormat="1" applyFont="1" applyFill="1" applyBorder="1" applyAlignment="1" applyProtection="1">
      <alignment horizontal="right" vertical="center"/>
      <protection/>
    </xf>
    <xf numFmtId="3" fontId="246" fillId="47" borderId="49" xfId="58" applyNumberFormat="1" applyFont="1" applyFill="1" applyBorder="1" applyAlignment="1" applyProtection="1">
      <alignment horizontal="right" vertical="center"/>
      <protection/>
    </xf>
    <xf numFmtId="3" fontId="246" fillId="47" borderId="50" xfId="58" applyNumberFormat="1" applyFont="1" applyFill="1" applyBorder="1" applyAlignment="1" applyProtection="1">
      <alignment horizontal="right" vertical="center"/>
      <protection/>
    </xf>
    <xf numFmtId="3" fontId="246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4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32" borderId="12" xfId="58" applyFont="1" applyFill="1" applyBorder="1" applyAlignment="1" applyProtection="1">
      <alignment horizontal="center" vertical="center"/>
      <protection/>
    </xf>
    <xf numFmtId="0" fontId="255" fillId="49" borderId="14" xfId="58" applyFont="1" applyFill="1" applyBorder="1" applyAlignment="1" applyProtection="1">
      <alignment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 wrapText="1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6" fillId="5" borderId="23" xfId="58" applyNumberFormat="1" applyFont="1" applyFill="1" applyBorder="1" applyAlignment="1" applyProtection="1">
      <alignment horizontal="center" vertical="center" wrapText="1"/>
      <protection/>
    </xf>
    <xf numFmtId="1" fontId="256" fillId="5" borderId="92" xfId="58" applyNumberFormat="1" applyFont="1" applyFill="1" applyBorder="1" applyAlignment="1" applyProtection="1">
      <alignment horizontal="center" vertical="center" wrapText="1"/>
      <protection/>
    </xf>
    <xf numFmtId="1" fontId="256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5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5" fillId="5" borderId="17" xfId="58" applyNumberFormat="1" applyFont="1" applyFill="1" applyBorder="1" applyAlignment="1" applyProtection="1">
      <alignment vertical="center"/>
      <protection/>
    </xf>
    <xf numFmtId="3" fontId="255" fillId="5" borderId="12" xfId="58" applyNumberFormat="1" applyFont="1" applyFill="1" applyBorder="1" applyAlignment="1" applyProtection="1">
      <alignment vertical="center"/>
      <protection/>
    </xf>
    <xf numFmtId="3" fontId="255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3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3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1" fillId="5" borderId="40" xfId="66" applyNumberFormat="1" applyFont="1" applyFill="1" applyBorder="1" applyAlignment="1" quotePrefix="1">
      <alignment horizontal="right" vertical="center"/>
      <protection/>
    </xf>
    <xf numFmtId="3" fontId="255" fillId="5" borderId="17" xfId="58" applyNumberFormat="1" applyFont="1" applyFill="1" applyBorder="1" applyAlignment="1">
      <alignment vertical="center"/>
      <protection/>
    </xf>
    <xf numFmtId="3" fontId="255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3" fillId="45" borderId="22" xfId="58" applyNumberFormat="1" applyFont="1" applyFill="1" applyBorder="1" applyAlignment="1" applyProtection="1">
      <alignment horizontal="center" vertical="center"/>
      <protection/>
    </xf>
    <xf numFmtId="3" fontId="255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5" fillId="5" borderId="17" xfId="58" applyNumberFormat="1" applyFont="1" applyFill="1" applyBorder="1" applyAlignment="1" applyProtection="1">
      <alignment vertical="center"/>
      <protection locked="0"/>
    </xf>
    <xf numFmtId="3" fontId="255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3" fillId="45" borderId="29" xfId="58" applyNumberFormat="1" applyFont="1" applyFill="1" applyBorder="1" applyAlignment="1" applyProtection="1">
      <alignment horizontal="center" vertical="center"/>
      <protection/>
    </xf>
    <xf numFmtId="188" fontId="243" fillId="45" borderId="27" xfId="58" applyNumberFormat="1" applyFont="1" applyFill="1" applyBorder="1" applyAlignment="1" applyProtection="1">
      <alignment horizontal="center" vertical="center"/>
      <protection/>
    </xf>
    <xf numFmtId="188" fontId="243" fillId="45" borderId="33" xfId="58" applyNumberFormat="1" applyFont="1" applyFill="1" applyBorder="1" applyAlignment="1" applyProtection="1">
      <alignment horizontal="center" vertical="center"/>
      <protection/>
    </xf>
    <xf numFmtId="188" fontId="243" fillId="45" borderId="31" xfId="58" applyNumberFormat="1" applyFont="1" applyFill="1" applyBorder="1" applyAlignment="1" applyProtection="1">
      <alignment horizontal="center" vertical="center"/>
      <protection/>
    </xf>
    <xf numFmtId="188" fontId="243" fillId="45" borderId="42" xfId="58" applyNumberFormat="1" applyFont="1" applyFill="1" applyBorder="1" applyAlignment="1" applyProtection="1">
      <alignment horizontal="center" vertical="center"/>
      <protection/>
    </xf>
    <xf numFmtId="188" fontId="243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6" fillId="49" borderId="51" xfId="66" applyFont="1" applyFill="1" applyBorder="1" applyAlignment="1">
      <alignment horizontal="center" vertical="center" wrapText="1"/>
      <protection/>
    </xf>
    <xf numFmtId="3" fontId="255" fillId="49" borderId="49" xfId="58" applyNumberFormat="1" applyFont="1" applyFill="1" applyBorder="1" applyAlignment="1">
      <alignment vertical="center"/>
      <protection/>
    </xf>
    <xf numFmtId="3" fontId="255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5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6" fillId="49" borderId="51" xfId="66" applyFont="1" applyFill="1" applyBorder="1" applyAlignment="1" applyProtection="1">
      <alignment horizontal="center" vertical="center" wrapText="1"/>
      <protection/>
    </xf>
    <xf numFmtId="3" fontId="256" fillId="49" borderId="89" xfId="58" applyNumberFormat="1" applyFont="1" applyFill="1" applyBorder="1" applyAlignment="1" applyProtection="1">
      <alignment vertical="center"/>
      <protection/>
    </xf>
    <xf numFmtId="3" fontId="255" fillId="49" borderId="49" xfId="58" applyNumberFormat="1" applyFont="1" applyFill="1" applyBorder="1" applyAlignment="1" applyProtection="1">
      <alignment vertical="center"/>
      <protection/>
    </xf>
    <xf numFmtId="3" fontId="255" fillId="49" borderId="50" xfId="58" applyNumberFormat="1" applyFont="1" applyFill="1" applyBorder="1" applyAlignment="1" applyProtection="1">
      <alignment vertical="center"/>
      <protection/>
    </xf>
    <xf numFmtId="3" fontId="255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90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7" xfId="58" applyFont="1" applyFill="1" applyBorder="1" applyAlignment="1" applyProtection="1" quotePrefix="1">
      <alignment horizontal="center" vertical="center"/>
      <protection/>
    </xf>
    <xf numFmtId="0" fontId="266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7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81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3" fillId="53" borderId="30" xfId="58" applyNumberFormat="1" applyFont="1" applyFill="1" applyBorder="1" applyAlignment="1" applyProtection="1">
      <alignment horizontal="center" vertical="center"/>
      <protection/>
    </xf>
    <xf numFmtId="188" fontId="243" fillId="53" borderId="34" xfId="58" applyNumberFormat="1" applyFont="1" applyFill="1" applyBorder="1" applyAlignment="1" applyProtection="1">
      <alignment horizontal="center" vertical="center"/>
      <protection/>
    </xf>
    <xf numFmtId="188" fontId="243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3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3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5" fillId="45" borderId="62" xfId="58" applyNumberFormat="1" applyFont="1" applyFill="1" applyBorder="1" applyAlignment="1" applyProtection="1">
      <alignment horizontal="center" vertical="center"/>
      <protection/>
    </xf>
    <xf numFmtId="188" fontId="235" fillId="45" borderId="64" xfId="58" applyNumberFormat="1" applyFont="1" applyFill="1" applyBorder="1" applyAlignment="1" applyProtection="1">
      <alignment horizontal="center" vertical="center"/>
      <protection/>
    </xf>
    <xf numFmtId="188" fontId="235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3" fillId="45" borderId="87" xfId="58" applyNumberFormat="1" applyFont="1" applyFill="1" applyBorder="1" applyAlignment="1" applyProtection="1">
      <alignment horizontal="center" vertical="center"/>
      <protection/>
    </xf>
    <xf numFmtId="188" fontId="243" fillId="45" borderId="84" xfId="58" applyNumberFormat="1" applyFont="1" applyFill="1" applyBorder="1" applyAlignment="1" applyProtection="1">
      <alignment horizontal="center" vertical="center"/>
      <protection/>
    </xf>
    <xf numFmtId="188" fontId="243" fillId="53" borderId="88" xfId="58" applyNumberFormat="1" applyFont="1" applyFill="1" applyBorder="1" applyAlignment="1" applyProtection="1">
      <alignment horizontal="center" vertical="center"/>
      <protection/>
    </xf>
    <xf numFmtId="188" fontId="243" fillId="53" borderId="39" xfId="58" applyNumberFormat="1" applyFont="1" applyFill="1" applyBorder="1" applyAlignment="1" applyProtection="1">
      <alignment horizontal="center" vertical="center"/>
      <protection/>
    </xf>
    <xf numFmtId="178" fontId="268" fillId="52" borderId="113" xfId="66" applyNumberFormat="1" applyFont="1" applyFill="1" applyBorder="1" applyAlignment="1">
      <alignment horizontal="right" vertical="center"/>
      <protection/>
    </xf>
    <xf numFmtId="181" fontId="266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3" fillId="39" borderId="103" xfId="62" applyNumberFormat="1" applyFont="1" applyFill="1" applyBorder="1" applyProtection="1">
      <alignment/>
      <protection/>
    </xf>
    <xf numFmtId="190" fontId="269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0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1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2" fillId="48" borderId="12" xfId="58" applyFont="1" applyFill="1" applyBorder="1" applyAlignment="1" applyProtection="1">
      <alignment horizontal="center" vertical="center"/>
      <protection locked="0"/>
    </xf>
    <xf numFmtId="3" fontId="272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1" fillId="39" borderId="0" xfId="58" applyFont="1" applyFill="1" applyAlignment="1">
      <alignment vertical="center"/>
      <protection/>
    </xf>
    <xf numFmtId="0" fontId="271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9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2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8" fillId="32" borderId="0" xfId="64" applyFont="1" applyFill="1" applyProtection="1">
      <alignment/>
      <protection/>
    </xf>
    <xf numFmtId="0" fontId="241" fillId="32" borderId="0" xfId="61" applyFont="1" applyFill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242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41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0" fillId="39" borderId="12" xfId="64" applyNumberFormat="1" applyFont="1" applyFill="1" applyBorder="1" applyAlignment="1" applyProtection="1">
      <alignment horizontal="center" vertical="center"/>
      <protection/>
    </xf>
    <xf numFmtId="186" fontId="272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2" fillId="32" borderId="0" xfId="58" applyFont="1" applyFill="1" applyBorder="1" applyAlignment="1" applyProtection="1" quotePrefix="1">
      <alignment/>
      <protection/>
    </xf>
    <xf numFmtId="0" fontId="281" fillId="32" borderId="0" xfId="61" applyFont="1" applyFill="1" applyBorder="1" applyAlignment="1" applyProtection="1">
      <alignment horizontal="right"/>
      <protection/>
    </xf>
    <xf numFmtId="0" fontId="272" fillId="32" borderId="0" xfId="64" applyFont="1" applyFill="1" applyBorder="1" applyAlignment="1" applyProtection="1">
      <alignment horizontal="right"/>
      <protection/>
    </xf>
    <xf numFmtId="186" fontId="282" fillId="39" borderId="12" xfId="70" applyNumberFormat="1" applyFont="1" applyFill="1" applyBorder="1" applyAlignment="1" applyProtection="1">
      <alignment horizontal="center" vertical="center"/>
      <protection/>
    </xf>
    <xf numFmtId="0" fontId="280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3" fillId="32" borderId="0" xfId="64" applyFont="1" applyFill="1" applyBorder="1" applyAlignment="1" applyProtection="1">
      <alignment horizontal="center"/>
      <protection/>
    </xf>
    <xf numFmtId="189" fontId="242" fillId="32" borderId="0" xfId="71" applyNumberFormat="1" applyFont="1" applyFill="1" applyBorder="1" applyAlignment="1" applyProtection="1">
      <alignment/>
      <protection/>
    </xf>
    <xf numFmtId="38" fontId="242" fillId="32" borderId="0" xfId="71" applyNumberFormat="1" applyFont="1" applyFill="1" applyBorder="1" applyProtection="1">
      <alignment/>
      <protection/>
    </xf>
    <xf numFmtId="0" fontId="242" fillId="32" borderId="0" xfId="71" applyNumberFormat="1" applyFont="1" applyFill="1" applyAlignment="1" applyProtection="1">
      <alignment/>
      <protection/>
    </xf>
    <xf numFmtId="0" fontId="281" fillId="32" borderId="0" xfId="61" applyFont="1" applyFill="1" applyBorder="1" applyAlignment="1" applyProtection="1" quotePrefix="1">
      <alignment horizontal="left"/>
      <protection/>
    </xf>
    <xf numFmtId="0" fontId="284" fillId="32" borderId="0" xfId="61" applyFont="1" applyFill="1" applyBorder="1" applyAlignment="1" applyProtection="1">
      <alignment/>
      <protection/>
    </xf>
    <xf numFmtId="179" fontId="285" fillId="39" borderId="12" xfId="58" applyNumberFormat="1" applyFont="1" applyFill="1" applyBorder="1" applyAlignment="1" applyProtection="1">
      <alignment horizontal="center" vertical="center"/>
      <protection/>
    </xf>
    <xf numFmtId="0" fontId="286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7" fillId="42" borderId="126" xfId="61" applyNumberFormat="1" applyFont="1" applyFill="1" applyBorder="1" applyAlignment="1" applyProtection="1" quotePrefix="1">
      <alignment horizontal="center" wrapText="1"/>
      <protection/>
    </xf>
    <xf numFmtId="195" fontId="28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7" fillId="42" borderId="132" xfId="61" applyNumberFormat="1" applyFont="1" applyFill="1" applyBorder="1" applyAlignment="1" applyProtection="1" quotePrefix="1">
      <alignment horizontal="center"/>
      <protection/>
    </xf>
    <xf numFmtId="179" fontId="291" fillId="42" borderId="132" xfId="61" applyNumberFormat="1" applyFont="1" applyFill="1" applyBorder="1" applyAlignment="1" applyProtection="1" quotePrefix="1">
      <alignment horizontal="center"/>
      <protection/>
    </xf>
    <xf numFmtId="196" fontId="241" fillId="61" borderId="132" xfId="61" applyNumberFormat="1" applyFont="1" applyFill="1" applyBorder="1" applyAlignment="1" applyProtection="1" quotePrefix="1">
      <alignment horizontal="center"/>
      <protection/>
    </xf>
    <xf numFmtId="179" fontId="239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0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2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7" fillId="39" borderId="82" xfId="61" applyNumberFormat="1" applyFont="1" applyFill="1" applyBorder="1" applyAlignment="1" applyProtection="1" quotePrefix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6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5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6" fillId="32" borderId="105" xfId="61" applyNumberFormat="1" applyFont="1" applyFill="1" applyBorder="1" applyAlignment="1" applyProtection="1" quotePrefix="1">
      <alignment/>
      <protection/>
    </xf>
    <xf numFmtId="189" fontId="276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6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0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3" fillId="65" borderId="159" xfId="61" applyNumberFormat="1" applyFont="1" applyFill="1" applyBorder="1" applyAlignment="1" applyProtection="1">
      <alignment horizontal="center"/>
      <protection/>
    </xf>
    <xf numFmtId="190" fontId="294" fillId="65" borderId="160" xfId="61" applyNumberFormat="1" applyFont="1" applyFill="1" applyBorder="1" applyAlignment="1" applyProtection="1">
      <alignment horizontal="center"/>
      <protection/>
    </xf>
    <xf numFmtId="190" fontId="295" fillId="66" borderId="159" xfId="61" applyNumberFormat="1" applyFont="1" applyFill="1" applyBorder="1" applyAlignment="1" applyProtection="1">
      <alignment horizontal="center"/>
      <protection/>
    </xf>
    <xf numFmtId="190" fontId="296" fillId="66" borderId="160" xfId="61" applyNumberFormat="1" applyFont="1" applyFill="1" applyBorder="1" applyAlignment="1" applyProtection="1">
      <alignment horizontal="center"/>
      <protection/>
    </xf>
    <xf numFmtId="190" fontId="297" fillId="67" borderId="161" xfId="61" applyNumberFormat="1" applyFont="1" applyFill="1" applyBorder="1" applyAlignment="1" applyProtection="1">
      <alignment horizontal="center"/>
      <protection/>
    </xf>
    <xf numFmtId="190" fontId="298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3" fillId="65" borderId="165" xfId="61" applyNumberFormat="1" applyFont="1" applyFill="1" applyBorder="1" applyAlignment="1" applyProtection="1">
      <alignment horizontal="center"/>
      <protection/>
    </xf>
    <xf numFmtId="190" fontId="294" fillId="65" borderId="166" xfId="61" applyNumberFormat="1" applyFont="1" applyFill="1" applyBorder="1" applyAlignment="1" applyProtection="1">
      <alignment horizontal="center"/>
      <protection/>
    </xf>
    <xf numFmtId="190" fontId="295" fillId="66" borderId="165" xfId="61" applyNumberFormat="1" applyFont="1" applyFill="1" applyBorder="1" applyAlignment="1" applyProtection="1">
      <alignment horizontal="center"/>
      <protection/>
    </xf>
    <xf numFmtId="190" fontId="296" fillId="66" borderId="166" xfId="61" applyNumberFormat="1" applyFont="1" applyFill="1" applyBorder="1" applyAlignment="1" applyProtection="1">
      <alignment horizontal="center"/>
      <protection/>
    </xf>
    <xf numFmtId="190" fontId="297" fillId="67" borderId="167" xfId="61" applyNumberFormat="1" applyFont="1" applyFill="1" applyBorder="1" applyAlignment="1" applyProtection="1">
      <alignment horizontal="center"/>
      <protection/>
    </xf>
    <xf numFmtId="190" fontId="298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4" fillId="0" borderId="0" xfId="61" applyProtection="1">
      <alignment/>
      <protection/>
    </xf>
    <xf numFmtId="0" fontId="214" fillId="0" borderId="0" xfId="61" applyNumberFormat="1" applyProtection="1">
      <alignment/>
      <protection/>
    </xf>
    <xf numFmtId="186" fontId="237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9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9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58" applyNumberFormat="1" applyFont="1" applyFill="1" applyBorder="1" applyAlignment="1" applyProtection="1">
      <alignment horizontal="center" vertical="center"/>
      <protection/>
    </xf>
    <xf numFmtId="3" fontId="272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6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0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6" fillId="48" borderId="17" xfId="58" applyNumberFormat="1" applyFont="1" applyFill="1" applyBorder="1" applyAlignment="1" applyProtection="1">
      <alignment horizontal="right" vertical="center"/>
      <protection locked="0"/>
    </xf>
    <xf numFmtId="3" fontId="246" fillId="48" borderId="12" xfId="58" applyNumberFormat="1" applyFont="1" applyFill="1" applyBorder="1" applyAlignment="1" applyProtection="1">
      <alignment horizontal="right" vertical="center"/>
      <protection locked="0"/>
    </xf>
    <xf numFmtId="3" fontId="246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6" fillId="32" borderId="17" xfId="58" applyNumberFormat="1" applyFont="1" applyFill="1" applyBorder="1" applyAlignment="1" applyProtection="1">
      <alignment horizontal="right" vertical="center"/>
      <protection locked="0"/>
    </xf>
    <xf numFmtId="3" fontId="246" fillId="32" borderId="12" xfId="58" applyNumberFormat="1" applyFont="1" applyFill="1" applyBorder="1" applyAlignment="1" applyProtection="1">
      <alignment horizontal="right" vertical="center"/>
      <protection locked="0"/>
    </xf>
    <xf numFmtId="3" fontId="246" fillId="32" borderId="18" xfId="58" applyNumberFormat="1" applyFont="1" applyFill="1" applyBorder="1" applyAlignment="1" applyProtection="1">
      <alignment horizontal="right" vertical="center"/>
      <protection locked="0"/>
    </xf>
    <xf numFmtId="200" fontId="249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9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8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3" fillId="45" borderId="17" xfId="58" applyNumberFormat="1" applyFont="1" applyFill="1" applyBorder="1" applyAlignment="1" applyProtection="1">
      <alignment horizontal="center" vertical="center"/>
      <protection/>
    </xf>
    <xf numFmtId="188" fontId="243" fillId="45" borderId="12" xfId="58" applyNumberFormat="1" applyFont="1" applyFill="1" applyBorder="1" applyAlignment="1" applyProtection="1">
      <alignment horizontal="center" vertical="center"/>
      <protection/>
    </xf>
    <xf numFmtId="188" fontId="243" fillId="45" borderId="18" xfId="58" applyNumberFormat="1" applyFont="1" applyFill="1" applyBorder="1" applyAlignment="1" applyProtection="1">
      <alignment horizontal="center" vertical="center"/>
      <protection/>
    </xf>
    <xf numFmtId="0" fontId="248" fillId="47" borderId="49" xfId="66" applyFont="1" applyFill="1" applyBorder="1" applyAlignment="1" applyProtection="1">
      <alignment horizontal="right" vertical="center"/>
      <protection/>
    </xf>
    <xf numFmtId="188" fontId="243" fillId="45" borderId="75" xfId="58" applyNumberFormat="1" applyFont="1" applyFill="1" applyBorder="1" applyAlignment="1" applyProtection="1">
      <alignment horizontal="center" vertical="center"/>
      <protection/>
    </xf>
    <xf numFmtId="188" fontId="243" fillId="45" borderId="72" xfId="58" applyNumberFormat="1" applyFont="1" applyFill="1" applyBorder="1" applyAlignment="1" applyProtection="1">
      <alignment horizontal="center" vertical="center"/>
      <protection/>
    </xf>
    <xf numFmtId="188" fontId="243" fillId="45" borderId="70" xfId="58" applyNumberFormat="1" applyFont="1" applyFill="1" applyBorder="1" applyAlignment="1" applyProtection="1">
      <alignment horizontal="center" vertical="center"/>
      <protection/>
    </xf>
    <xf numFmtId="188" fontId="243" fillId="45" borderId="67" xfId="58" applyNumberFormat="1" applyFont="1" applyFill="1" applyBorder="1" applyAlignment="1" applyProtection="1">
      <alignment horizontal="center" vertical="center"/>
      <protection/>
    </xf>
    <xf numFmtId="188" fontId="243" fillId="53" borderId="87" xfId="58" applyNumberFormat="1" applyFont="1" applyFill="1" applyBorder="1" applyAlignment="1" applyProtection="1">
      <alignment horizontal="center" vertical="center"/>
      <protection/>
    </xf>
    <xf numFmtId="188" fontId="243" fillId="53" borderId="84" xfId="58" applyNumberFormat="1" applyFont="1" applyFill="1" applyBorder="1" applyAlignment="1" applyProtection="1">
      <alignment horizontal="center" vertical="center"/>
      <protection/>
    </xf>
    <xf numFmtId="188" fontId="243" fillId="48" borderId="17" xfId="58" applyNumberFormat="1" applyFont="1" applyFill="1" applyBorder="1" applyAlignment="1" applyProtection="1">
      <alignment horizontal="center" vertical="center"/>
      <protection/>
    </xf>
    <xf numFmtId="188" fontId="243" fillId="48" borderId="12" xfId="58" applyNumberFormat="1" applyFont="1" applyFill="1" applyBorder="1" applyAlignment="1" applyProtection="1">
      <alignment horizontal="center" vertical="center"/>
      <protection/>
    </xf>
    <xf numFmtId="188" fontId="243" fillId="48" borderId="18" xfId="58" applyNumberFormat="1" applyFont="1" applyFill="1" applyBorder="1" applyAlignment="1" applyProtection="1">
      <alignment horizontal="center" vertical="center"/>
      <protection/>
    </xf>
    <xf numFmtId="188" fontId="243" fillId="4" borderId="18" xfId="58" applyNumberFormat="1" applyFont="1" applyFill="1" applyBorder="1" applyAlignment="1" applyProtection="1">
      <alignment horizontal="center" vertical="center"/>
      <protection/>
    </xf>
    <xf numFmtId="188" fontId="243" fillId="5" borderId="18" xfId="58" applyNumberFormat="1" applyFont="1" applyFill="1" applyBorder="1" applyAlignment="1" applyProtection="1">
      <alignment horizontal="center" vertical="center"/>
      <protection/>
    </xf>
    <xf numFmtId="188" fontId="243" fillId="45" borderId="38" xfId="58" applyNumberFormat="1" applyFont="1" applyFill="1" applyBorder="1" applyAlignment="1" applyProtection="1">
      <alignment horizontal="center" vertical="center"/>
      <protection/>
    </xf>
    <xf numFmtId="188" fontId="243" fillId="45" borderId="36" xfId="58" applyNumberFormat="1" applyFont="1" applyFill="1" applyBorder="1" applyAlignment="1" applyProtection="1">
      <alignment horizontal="center" vertical="center"/>
      <protection/>
    </xf>
    <xf numFmtId="188" fontId="243" fillId="32" borderId="17" xfId="58" applyNumberFormat="1" applyFont="1" applyFill="1" applyBorder="1" applyAlignment="1" applyProtection="1">
      <alignment horizontal="center" vertical="center"/>
      <protection/>
    </xf>
    <xf numFmtId="188" fontId="243" fillId="32" borderId="12" xfId="58" applyNumberFormat="1" applyFont="1" applyFill="1" applyBorder="1" applyAlignment="1" applyProtection="1">
      <alignment horizontal="center" vertical="center"/>
      <protection/>
    </xf>
    <xf numFmtId="188" fontId="243" fillId="32" borderId="18" xfId="58" applyNumberFormat="1" applyFont="1" applyFill="1" applyBorder="1" applyAlignment="1" applyProtection="1">
      <alignment horizontal="center" vertical="center"/>
      <protection/>
    </xf>
    <xf numFmtId="0" fontId="249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2" fillId="70" borderId="0" xfId="60" applyFont="1" applyFill="1" applyBorder="1">
      <alignment/>
      <protection/>
    </xf>
    <xf numFmtId="0" fontId="302" fillId="70" borderId="0" xfId="60" applyFont="1" applyFill="1" applyBorder="1" applyAlignment="1">
      <alignment/>
      <protection/>
    </xf>
    <xf numFmtId="0" fontId="302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2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3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3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3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3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3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7" fillId="71" borderId="66" xfId="58" applyNumberFormat="1" applyFont="1" applyFill="1" applyBorder="1" applyAlignment="1" quotePrefix="1">
      <alignment horizontal="center"/>
      <protection/>
    </xf>
    <xf numFmtId="0" fontId="304" fillId="71" borderId="66" xfId="58" applyFont="1" applyFill="1" applyBorder="1">
      <alignment/>
      <protection/>
    </xf>
    <xf numFmtId="49" fontId="303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5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6" fillId="71" borderId="97" xfId="58" applyNumberFormat="1" applyFont="1" applyFill="1" applyBorder="1" applyAlignment="1">
      <alignment horizontal="center"/>
      <protection/>
    </xf>
    <xf numFmtId="182" fontId="307" fillId="71" borderId="61" xfId="58" applyNumberFormat="1" applyFont="1" applyFill="1" applyBorder="1" applyAlignment="1">
      <alignment horizontal="left"/>
      <protection/>
    </xf>
    <xf numFmtId="182" fontId="308" fillId="71" borderId="61" xfId="58" applyNumberFormat="1" applyFont="1" applyFill="1" applyBorder="1" applyAlignment="1">
      <alignment horizontal="left"/>
      <protection/>
    </xf>
    <xf numFmtId="0" fontId="304" fillId="71" borderId="142" xfId="58" applyFont="1" applyFill="1" applyBorder="1">
      <alignment/>
      <protection/>
    </xf>
    <xf numFmtId="49" fontId="309" fillId="71" borderId="64" xfId="58" applyNumberFormat="1" applyFont="1" applyFill="1" applyBorder="1" applyAlignment="1" quotePrefix="1">
      <alignment horizontal="center"/>
      <protection/>
    </xf>
    <xf numFmtId="0" fontId="304" fillId="71" borderId="111" xfId="58" applyFont="1" applyFill="1" applyBorder="1">
      <alignment/>
      <protection/>
    </xf>
    <xf numFmtId="0" fontId="304" fillId="71" borderId="64" xfId="58" applyFont="1" applyFill="1" applyBorder="1">
      <alignment/>
      <protection/>
    </xf>
    <xf numFmtId="0" fontId="310" fillId="71" borderId="64" xfId="58" applyFont="1" applyFill="1" applyBorder="1">
      <alignment/>
      <protection/>
    </xf>
    <xf numFmtId="0" fontId="304" fillId="71" borderId="64" xfId="58" applyFont="1" applyFill="1" applyBorder="1" applyAlignment="1">
      <alignment horizontal="left"/>
      <protection/>
    </xf>
    <xf numFmtId="0" fontId="302" fillId="0" borderId="0" xfId="60" applyFont="1" applyFill="1" applyBorder="1" quotePrefix="1">
      <alignment/>
      <protection/>
    </xf>
    <xf numFmtId="182" fontId="302" fillId="0" borderId="0" xfId="60" applyNumberFormat="1" applyFont="1" applyFill="1" applyBorder="1">
      <alignment/>
      <protection/>
    </xf>
    <xf numFmtId="0" fontId="304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1" fillId="71" borderId="66" xfId="58" applyFont="1" applyFill="1" applyBorder="1">
      <alignment/>
      <protection/>
    </xf>
    <xf numFmtId="182" fontId="312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7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9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4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3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3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3" fillId="71" borderId="176" xfId="58" applyFont="1" applyFill="1" applyBorder="1" applyAlignment="1">
      <alignment horizontal="left"/>
      <protection/>
    </xf>
    <xf numFmtId="0" fontId="309" fillId="0" borderId="0" xfId="58" applyNumberFormat="1" applyFont="1" applyFill="1" applyBorder="1" applyAlignment="1" quotePrefix="1">
      <alignment horizontal="center"/>
      <protection/>
    </xf>
    <xf numFmtId="0" fontId="313" fillId="0" borderId="0" xfId="58" applyFont="1" applyFill="1" applyBorder="1" applyAlignment="1">
      <alignment horizontal="left"/>
      <protection/>
    </xf>
    <xf numFmtId="0" fontId="302" fillId="70" borderId="12" xfId="60" applyFont="1" applyFill="1" applyBorder="1">
      <alignment/>
      <protection/>
    </xf>
    <xf numFmtId="0" fontId="302" fillId="70" borderId="12" xfId="60" applyFont="1" applyFill="1" applyBorder="1" applyAlignment="1">
      <alignment/>
      <protection/>
    </xf>
    <xf numFmtId="0" fontId="302" fillId="73" borderId="12" xfId="60" applyFont="1" applyFill="1" applyBorder="1">
      <alignment/>
      <protection/>
    </xf>
    <xf numFmtId="0" fontId="302" fillId="0" borderId="12" xfId="60" applyFont="1" applyFill="1" applyBorder="1">
      <alignment/>
      <protection/>
    </xf>
    <xf numFmtId="14" fontId="302" fillId="71" borderId="12" xfId="60" applyNumberFormat="1" applyFont="1" applyFill="1" applyBorder="1" applyAlignment="1">
      <alignment horizontal="left"/>
      <protection/>
    </xf>
    <xf numFmtId="49" fontId="237" fillId="32" borderId="12" xfId="58" applyNumberFormat="1" applyFont="1" applyFill="1" applyBorder="1" applyAlignment="1" applyProtection="1">
      <alignment horizontal="center" vertical="center"/>
      <protection locked="0"/>
    </xf>
    <xf numFmtId="49" fontId="249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6" fillId="71" borderId="97" xfId="58" applyNumberFormat="1" applyFont="1" applyFill="1" applyBorder="1" applyAlignment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309" fillId="71" borderId="63" xfId="58" applyNumberFormat="1" applyFont="1" applyFill="1" applyBorder="1" applyAlignment="1" quotePrefix="1">
      <alignment horizontal="center"/>
      <protection/>
    </xf>
    <xf numFmtId="49" fontId="303" fillId="71" borderId="63" xfId="58" applyNumberFormat="1" applyFont="1" applyFill="1" applyBorder="1" applyAlignment="1" quotePrefix="1">
      <alignment horizontal="center"/>
      <protection/>
    </xf>
    <xf numFmtId="49" fontId="309" fillId="71" borderId="176" xfId="58" applyNumberFormat="1" applyFont="1" applyFill="1" applyBorder="1" applyAlignment="1" quotePrefix="1">
      <alignment horizontal="center"/>
      <protection/>
    </xf>
    <xf numFmtId="49" fontId="303" fillId="71" borderId="129" xfId="58" applyNumberFormat="1" applyFont="1" applyFill="1" applyBorder="1" applyAlignment="1" quotePrefix="1">
      <alignment horizontal="center"/>
      <protection/>
    </xf>
    <xf numFmtId="49" fontId="309" fillId="71" borderId="66" xfId="58" applyNumberFormat="1" applyFont="1" applyFill="1" applyBorder="1" applyAlignment="1" quotePrefix="1">
      <alignment horizontal="center"/>
      <protection/>
    </xf>
    <xf numFmtId="49" fontId="247" fillId="71" borderId="64" xfId="58" applyNumberFormat="1" applyFont="1" applyFill="1" applyBorder="1" applyAlignment="1" quotePrefix="1">
      <alignment horizontal="center"/>
      <protection/>
    </xf>
    <xf numFmtId="0" fontId="239" fillId="32" borderId="23" xfId="0" applyFont="1" applyFill="1" applyBorder="1" applyAlignment="1" applyProtection="1">
      <alignment horizontal="center" vertical="center" wrapText="1"/>
      <protection/>
    </xf>
    <xf numFmtId="0" fontId="239" fillId="32" borderId="24" xfId="0" applyFont="1" applyFill="1" applyBorder="1" applyAlignment="1" applyProtection="1">
      <alignment horizontal="center" vertical="center" wrapText="1"/>
      <protection/>
    </xf>
    <xf numFmtId="0" fontId="239" fillId="32" borderId="22" xfId="0" applyFont="1" applyFill="1" applyBorder="1" applyAlignment="1" applyProtection="1">
      <alignment horizontal="center" vertical="center" wrapText="1"/>
      <protection/>
    </xf>
    <xf numFmtId="0" fontId="271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0" fillId="74" borderId="0" xfId="60" applyFill="1">
      <alignment/>
      <protection/>
    </xf>
    <xf numFmtId="0" fontId="230" fillId="74" borderId="0" xfId="60" applyFill="1" applyAlignment="1">
      <alignment/>
      <protection/>
    </xf>
    <xf numFmtId="0" fontId="230" fillId="32" borderId="0" xfId="60" applyFill="1">
      <alignment/>
      <protection/>
    </xf>
    <xf numFmtId="0" fontId="230" fillId="32" borderId="0" xfId="60" applyFill="1" applyAlignment="1">
      <alignment/>
      <protection/>
    </xf>
    <xf numFmtId="188" fontId="243" fillId="27" borderId="31" xfId="58" applyNumberFormat="1" applyFont="1" applyFill="1" applyBorder="1" applyAlignment="1" applyProtection="1">
      <alignment horizontal="center" vertical="center"/>
      <protection/>
    </xf>
    <xf numFmtId="188" fontId="243" fillId="4" borderId="97" xfId="58" applyNumberFormat="1" applyFont="1" applyFill="1" applyBorder="1" applyAlignment="1" applyProtection="1">
      <alignment horizontal="center" vertical="center"/>
      <protection/>
    </xf>
    <xf numFmtId="188" fontId="243" fillId="4" borderId="17" xfId="58" applyNumberFormat="1" applyFont="1" applyFill="1" applyBorder="1" applyAlignment="1" applyProtection="1">
      <alignment horizontal="center" vertical="center"/>
      <protection/>
    </xf>
    <xf numFmtId="188" fontId="243" fillId="4" borderId="13" xfId="58" applyNumberFormat="1" applyFont="1" applyFill="1" applyBorder="1" applyAlignment="1" applyProtection="1">
      <alignment horizontal="center" vertical="center"/>
      <protection/>
    </xf>
    <xf numFmtId="188" fontId="243" fillId="5" borderId="97" xfId="58" applyNumberFormat="1" applyFont="1" applyFill="1" applyBorder="1" applyAlignment="1" applyProtection="1">
      <alignment horizontal="center" vertical="center"/>
      <protection/>
    </xf>
    <xf numFmtId="188" fontId="243" fillId="5" borderId="17" xfId="58" applyNumberFormat="1" applyFont="1" applyFill="1" applyBorder="1" applyAlignment="1" applyProtection="1">
      <alignment horizontal="center" vertical="center"/>
      <protection/>
    </xf>
    <xf numFmtId="188" fontId="243" fillId="5" borderId="13" xfId="58" applyNumberFormat="1" applyFont="1" applyFill="1" applyBorder="1" applyAlignment="1" applyProtection="1">
      <alignment horizontal="center" vertical="center"/>
      <protection/>
    </xf>
    <xf numFmtId="188" fontId="243" fillId="45" borderId="124" xfId="58" applyNumberFormat="1" applyFont="1" applyFill="1" applyBorder="1" applyAlignment="1" applyProtection="1">
      <alignment horizontal="center" vertical="center"/>
      <protection/>
    </xf>
    <xf numFmtId="188" fontId="243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3" fillId="53" borderId="180" xfId="58" applyNumberFormat="1" applyFont="1" applyFill="1" applyBorder="1" applyAlignment="1" applyProtection="1">
      <alignment horizontal="center" vertical="center"/>
      <protection/>
    </xf>
    <xf numFmtId="188" fontId="243" fillId="27" borderId="181" xfId="58" applyNumberFormat="1" applyFont="1" applyFill="1" applyBorder="1" applyAlignment="1" applyProtection="1">
      <alignment horizontal="center" vertical="center"/>
      <protection/>
    </xf>
    <xf numFmtId="188" fontId="243" fillId="27" borderId="182" xfId="58" applyNumberFormat="1" applyFont="1" applyFill="1" applyBorder="1" applyAlignment="1" applyProtection="1">
      <alignment horizontal="center" vertical="center"/>
      <protection/>
    </xf>
    <xf numFmtId="188" fontId="243" fillId="53" borderId="183" xfId="58" applyNumberFormat="1" applyFont="1" applyFill="1" applyBorder="1" applyAlignment="1" applyProtection="1">
      <alignment horizontal="center" vertical="center"/>
      <protection/>
    </xf>
    <xf numFmtId="188" fontId="243" fillId="53" borderId="171" xfId="58" applyNumberFormat="1" applyFont="1" applyFill="1" applyBorder="1" applyAlignment="1" applyProtection="1">
      <alignment horizontal="center" vertical="center"/>
      <protection/>
    </xf>
    <xf numFmtId="181" fontId="315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0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6" fillId="45" borderId="125" xfId="71" applyNumberFormat="1" applyFont="1" applyFill="1" applyBorder="1" applyAlignment="1" applyProtection="1">
      <alignment/>
      <protection/>
    </xf>
    <xf numFmtId="38" fontId="316" fillId="45" borderId="47" xfId="71" applyNumberFormat="1" applyFont="1" applyFill="1" applyBorder="1" applyAlignment="1" applyProtection="1">
      <alignment/>
      <protection/>
    </xf>
    <xf numFmtId="38" fontId="316" fillId="45" borderId="147" xfId="7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8" fillId="45" borderId="66" xfId="61" applyNumberFormat="1" applyFont="1" applyFill="1" applyBorder="1" applyAlignment="1" applyProtection="1">
      <alignment/>
      <protection/>
    </xf>
    <xf numFmtId="197" fontId="318" fillId="45" borderId="145" xfId="61" applyNumberFormat="1" applyFont="1" applyFill="1" applyBorder="1" applyAlignment="1" applyProtection="1">
      <alignment/>
      <protection/>
    </xf>
    <xf numFmtId="38" fontId="316" fillId="45" borderId="125" xfId="71" applyNumberFormat="1" applyFont="1" applyFill="1" applyBorder="1" applyAlignment="1" applyProtection="1">
      <alignment horizontal="center"/>
      <protection/>
    </xf>
    <xf numFmtId="38" fontId="316" fillId="45" borderId="47" xfId="71" applyNumberFormat="1" applyFont="1" applyFill="1" applyBorder="1" applyAlignment="1" applyProtection="1">
      <alignment horizontal="center"/>
      <protection/>
    </xf>
    <xf numFmtId="38" fontId="316" fillId="45" borderId="147" xfId="71" applyNumberFormat="1" applyFont="1" applyFill="1" applyBorder="1" applyAlignment="1" applyProtection="1">
      <alignment horizontal="center"/>
      <protection/>
    </xf>
    <xf numFmtId="188" fontId="243" fillId="32" borderId="13" xfId="58" applyNumberFormat="1" applyFont="1" applyFill="1" applyBorder="1" applyAlignment="1" applyProtection="1">
      <alignment horizontal="center" vertical="center"/>
      <protection/>
    </xf>
    <xf numFmtId="188" fontId="243" fillId="45" borderId="60" xfId="58" applyNumberFormat="1" applyFont="1" applyFill="1" applyBorder="1" applyAlignment="1" applyProtection="1">
      <alignment horizontal="center" vertical="center"/>
      <protection/>
    </xf>
    <xf numFmtId="188" fontId="243" fillId="45" borderId="184" xfId="58" applyNumberFormat="1" applyFont="1" applyFill="1" applyBorder="1" applyAlignment="1" applyProtection="1">
      <alignment horizontal="center" vertical="center"/>
      <protection/>
    </xf>
    <xf numFmtId="188" fontId="243" fillId="53" borderId="111" xfId="58" applyNumberFormat="1" applyFont="1" applyFill="1" applyBorder="1" applyAlignment="1" applyProtection="1">
      <alignment horizontal="center" vertical="center"/>
      <protection/>
    </xf>
    <xf numFmtId="188" fontId="243" fillId="53" borderId="146" xfId="58" applyNumberFormat="1" applyFont="1" applyFill="1" applyBorder="1" applyAlignment="1" applyProtection="1">
      <alignment horizontal="center" vertical="center"/>
      <protection/>
    </xf>
    <xf numFmtId="188" fontId="243" fillId="53" borderId="33" xfId="58" applyNumberFormat="1" applyFont="1" applyFill="1" applyBorder="1" applyAlignment="1" applyProtection="1">
      <alignment horizontal="center" vertical="center"/>
      <protection/>
    </xf>
    <xf numFmtId="188" fontId="243" fillId="53" borderId="29" xfId="58" applyNumberFormat="1" applyFont="1" applyFill="1" applyBorder="1" applyAlignment="1" applyProtection="1">
      <alignment horizontal="center" vertical="center"/>
      <protection/>
    </xf>
    <xf numFmtId="188" fontId="243" fillId="53" borderId="178" xfId="58" applyNumberFormat="1" applyFont="1" applyFill="1" applyBorder="1" applyAlignment="1" applyProtection="1">
      <alignment horizontal="center" vertical="center"/>
      <protection/>
    </xf>
    <xf numFmtId="188" fontId="243" fillId="53" borderId="177" xfId="58" applyNumberFormat="1" applyFont="1" applyFill="1" applyBorder="1" applyAlignment="1" applyProtection="1">
      <alignment horizontal="center" vertical="center"/>
      <protection/>
    </xf>
    <xf numFmtId="188" fontId="243" fillId="45" borderId="185" xfId="58" applyNumberFormat="1" applyFont="1" applyFill="1" applyBorder="1" applyAlignment="1" applyProtection="1">
      <alignment horizontal="center" vertical="center"/>
      <protection/>
    </xf>
    <xf numFmtId="188" fontId="243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3" fillId="45" borderId="188" xfId="58" applyNumberFormat="1" applyFont="1" applyFill="1" applyBorder="1" applyAlignment="1" applyProtection="1">
      <alignment horizontal="center" vertical="center"/>
      <protection/>
    </xf>
    <xf numFmtId="188" fontId="243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49" fillId="75" borderId="13" xfId="58" applyNumberFormat="1" applyFont="1" applyFill="1" applyBorder="1" applyAlignment="1" applyProtection="1">
      <alignment horizontal="center" vertical="center" wrapText="1"/>
      <protection/>
    </xf>
    <xf numFmtId="0" fontId="271" fillId="39" borderId="26" xfId="58" applyFont="1" applyFill="1" applyBorder="1" applyAlignment="1">
      <alignment vertical="center"/>
      <protection/>
    </xf>
    <xf numFmtId="1" fontId="249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9" fillId="39" borderId="18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5" fillId="64" borderId="122" xfId="71" applyNumberFormat="1" applyFont="1" applyFill="1" applyBorder="1" applyAlignment="1" applyProtection="1">
      <alignment horizontal="center"/>
      <protection/>
    </xf>
    <xf numFmtId="38" fontId="255" fillId="64" borderId="41" xfId="71" applyNumberFormat="1" applyFont="1" applyFill="1" applyBorder="1" applyAlignment="1" applyProtection="1">
      <alignment horizontal="center"/>
      <protection/>
    </xf>
    <xf numFmtId="38" fontId="255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2" fillId="39" borderId="109" xfId="58" applyFont="1" applyFill="1" applyBorder="1" applyAlignment="1" applyProtection="1" quotePrefix="1">
      <alignment horizontal="center" vertical="center"/>
      <protection/>
    </xf>
    <xf numFmtId="0" fontId="272" fillId="39" borderId="25" xfId="58" applyFont="1" applyFill="1" applyBorder="1" applyAlignment="1" applyProtection="1" quotePrefix="1">
      <alignment horizontal="center" vertical="center"/>
      <protection/>
    </xf>
    <xf numFmtId="0" fontId="272" fillId="39" borderId="13" xfId="58" applyFont="1" applyFill="1" applyBorder="1" applyAlignment="1" applyProtection="1" quotePrefix="1">
      <alignment horizontal="center" vertical="center"/>
      <protection/>
    </xf>
    <xf numFmtId="186" fontId="225" fillId="39" borderId="109" xfId="53" applyNumberFormat="1" applyFill="1" applyBorder="1" applyAlignment="1" applyProtection="1">
      <alignment horizontal="center" vertical="center"/>
      <protection/>
    </xf>
    <xf numFmtId="186" fontId="279" fillId="39" borderId="13" xfId="58" applyNumberFormat="1" applyFont="1" applyFill="1" applyBorder="1" applyAlignment="1" applyProtection="1">
      <alignment horizontal="center" vertical="center"/>
      <protection/>
    </xf>
    <xf numFmtId="3" fontId="225" fillId="39" borderId="109" xfId="53" applyNumberFormat="1" applyFill="1" applyBorder="1" applyAlignment="1" applyProtection="1">
      <alignment horizontal="center"/>
      <protection/>
    </xf>
    <xf numFmtId="0" fontId="279" fillId="39" borderId="25" xfId="70" applyFont="1" applyFill="1" applyBorder="1" applyAlignment="1" applyProtection="1">
      <alignment horizontal="center"/>
      <protection/>
    </xf>
    <xf numFmtId="0" fontId="279" fillId="39" borderId="13" xfId="70" applyFont="1" applyFill="1" applyBorder="1" applyAlignment="1" applyProtection="1">
      <alignment horizontal="center"/>
      <protection/>
    </xf>
    <xf numFmtId="1" fontId="249" fillId="48" borderId="109" xfId="58" applyNumberFormat="1" applyFont="1" applyFill="1" applyBorder="1" applyAlignment="1" applyProtection="1">
      <alignment horizontal="center" vertical="center"/>
      <protection/>
    </xf>
    <xf numFmtId="1" fontId="249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4" fontId="281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5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9" fillId="48" borderId="109" xfId="58" applyNumberFormat="1" applyFont="1" applyFill="1" applyBorder="1" applyAlignment="1" applyProtection="1">
      <alignment horizontal="center" vertical="center"/>
      <protection locked="0"/>
    </xf>
    <xf numFmtId="1" fontId="249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3" fontId="270" fillId="32" borderId="109" xfId="58" applyNumberFormat="1" applyFont="1" applyFill="1" applyBorder="1" applyAlignment="1" applyProtection="1">
      <alignment horizontal="center" vertical="center"/>
      <protection locked="0"/>
    </xf>
    <xf numFmtId="3" fontId="270" fillId="32" borderId="25" xfId="58" applyNumberFormat="1" applyFont="1" applyFill="1" applyBorder="1" applyAlignment="1" applyProtection="1">
      <alignment horizontal="center" vertical="center"/>
      <protection locked="0"/>
    </xf>
    <xf numFmtId="3" fontId="270" fillId="32" borderId="13" xfId="58" applyNumberFormat="1" applyFont="1" applyFill="1" applyBorder="1" applyAlignment="1" applyProtection="1">
      <alignment horizontal="center" vertical="center"/>
      <protection locked="0"/>
    </xf>
    <xf numFmtId="3" fontId="322" fillId="32" borderId="109" xfId="58" applyNumberFormat="1" applyFont="1" applyFill="1" applyBorder="1" applyAlignment="1" applyProtection="1">
      <alignment horizontal="center" vertical="center"/>
      <protection locked="0"/>
    </xf>
    <xf numFmtId="3" fontId="322" fillId="32" borderId="25" xfId="58" applyNumberFormat="1" applyFont="1" applyFill="1" applyBorder="1" applyAlignment="1" applyProtection="1">
      <alignment horizontal="center" vertical="center"/>
      <protection locked="0"/>
    </xf>
    <xf numFmtId="3" fontId="322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7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7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46" fillId="48" borderId="109" xfId="58" applyFont="1" applyFill="1" applyBorder="1" applyAlignment="1" applyProtection="1">
      <alignment horizontal="center" vertical="center" wrapText="1"/>
      <protection/>
    </xf>
    <xf numFmtId="0" fontId="246" fillId="48" borderId="25" xfId="58" applyFont="1" applyFill="1" applyBorder="1" applyAlignment="1" applyProtection="1">
      <alignment horizontal="center" vertical="center" wrapText="1"/>
      <protection/>
    </xf>
    <xf numFmtId="0" fontId="246" fillId="48" borderId="13" xfId="58" applyFont="1" applyFill="1" applyBorder="1" applyAlignment="1" applyProtection="1">
      <alignment horizontal="center" vertical="center" wrapText="1"/>
      <protection/>
    </xf>
    <xf numFmtId="0" fontId="272" fillId="32" borderId="109" xfId="58" applyFont="1" applyFill="1" applyBorder="1" applyAlignment="1" applyProtection="1">
      <alignment vertical="center" wrapText="1"/>
      <protection/>
    </xf>
    <xf numFmtId="0" fontId="272" fillId="32" borderId="25" xfId="58" applyFont="1" applyFill="1" applyBorder="1" applyAlignment="1" applyProtection="1">
      <alignment vertical="center" wrapText="1"/>
      <protection/>
    </xf>
    <xf numFmtId="0" fontId="272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9" fillId="48" borderId="25" xfId="58" applyFont="1" applyFill="1" applyBorder="1" applyAlignment="1" applyProtection="1">
      <alignment wrapText="1"/>
      <protection/>
    </xf>
    <xf numFmtId="0" fontId="249" fillId="48" borderId="97" xfId="58" applyFont="1" applyFill="1" applyBorder="1" applyAlignment="1" applyProtection="1">
      <alignment wrapText="1"/>
      <protection/>
    </xf>
    <xf numFmtId="0" fontId="249" fillId="32" borderId="109" xfId="58" applyFont="1" applyFill="1" applyBorder="1" applyAlignment="1" applyProtection="1">
      <alignment horizontal="left" vertical="center"/>
      <protection/>
    </xf>
    <xf numFmtId="0" fontId="249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9" fillId="48" borderId="25" xfId="58" applyFont="1" applyFill="1" applyBorder="1" applyAlignment="1" applyProtection="1">
      <alignment horizontal="left"/>
      <protection/>
    </xf>
    <xf numFmtId="0" fontId="249" fillId="48" borderId="97" xfId="58" applyFont="1" applyFill="1" applyBorder="1" applyAlignment="1" applyProtection="1">
      <alignment horizontal="left"/>
      <protection/>
    </xf>
    <xf numFmtId="0" fontId="249" fillId="48" borderId="25" xfId="58" applyFont="1" applyFill="1" applyBorder="1" applyAlignment="1" applyProtection="1">
      <alignment horizontal="left" vertical="center"/>
      <protection/>
    </xf>
    <xf numFmtId="0" fontId="249" fillId="48" borderId="97" xfId="58" applyFont="1" applyFill="1" applyBorder="1" applyAlignment="1" applyProtection="1">
      <alignment horizontal="left" vertical="center"/>
      <protection/>
    </xf>
    <xf numFmtId="0" fontId="249" fillId="48" borderId="25" xfId="58" applyFont="1" applyFill="1" applyBorder="1" applyAlignment="1" applyProtection="1">
      <alignment vertical="center" wrapText="1"/>
      <protection/>
    </xf>
    <xf numFmtId="0" fontId="249" fillId="48" borderId="97" xfId="58" applyFont="1" applyFill="1" applyBorder="1" applyAlignment="1" applyProtection="1">
      <alignment vertical="center" wrapText="1"/>
      <protection/>
    </xf>
    <xf numFmtId="0" fontId="249" fillId="48" borderId="25" xfId="66" applyFont="1" applyFill="1" applyBorder="1" applyAlignment="1" applyProtection="1" quotePrefix="1">
      <alignment horizontal="left" vertical="center" wrapText="1"/>
      <protection/>
    </xf>
    <xf numFmtId="0" fontId="249" fillId="48" borderId="97" xfId="66" applyFont="1" applyFill="1" applyBorder="1" applyAlignment="1" applyProtection="1" quotePrefix="1">
      <alignment horizontal="left" vertical="center" wrapText="1"/>
      <protection/>
    </xf>
    <xf numFmtId="0" fontId="249" fillId="48" borderId="25" xfId="66" applyFont="1" applyFill="1" applyBorder="1" applyAlignment="1" applyProtection="1">
      <alignment horizontal="left" vertical="center"/>
      <protection/>
    </xf>
    <xf numFmtId="0" fontId="249" fillId="48" borderId="97" xfId="66" applyFont="1" applyFill="1" applyBorder="1" applyAlignment="1" applyProtection="1">
      <alignment horizontal="left" vertical="center"/>
      <protection/>
    </xf>
    <xf numFmtId="0" fontId="249" fillId="48" borderId="25" xfId="66" applyFont="1" applyFill="1" applyBorder="1" applyAlignment="1" applyProtection="1" quotePrefix="1">
      <alignment horizontal="left" vertical="center"/>
      <protection/>
    </xf>
    <xf numFmtId="0" fontId="249" fillId="48" borderId="97" xfId="66" applyFont="1" applyFill="1" applyBorder="1" applyAlignment="1" applyProtection="1" quotePrefix="1">
      <alignment horizontal="left" vertical="center"/>
      <protection/>
    </xf>
    <xf numFmtId="0" fontId="249" fillId="48" borderId="25" xfId="66" applyFont="1" applyFill="1" applyBorder="1" applyAlignment="1" applyProtection="1">
      <alignment vertical="center" wrapText="1"/>
      <protection/>
    </xf>
    <xf numFmtId="0" fontId="249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58" applyFont="1" applyFill="1" applyBorder="1" applyAlignment="1" applyProtection="1">
      <alignment horizontal="center" vertical="center" wrapText="1"/>
      <protection locked="0"/>
    </xf>
    <xf numFmtId="0" fontId="246" fillId="48" borderId="25" xfId="58" applyFont="1" applyFill="1" applyBorder="1" applyAlignment="1" applyProtection="1">
      <alignment horizontal="center" vertical="center" wrapText="1"/>
      <protection locked="0"/>
    </xf>
    <xf numFmtId="0" fontId="246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0" fillId="42" borderId="14" xfId="58" applyFont="1" applyFill="1" applyBorder="1" applyAlignment="1" applyProtection="1">
      <alignment horizontal="center" vertical="center"/>
      <protection/>
    </xf>
    <xf numFmtId="0" fontId="300" fillId="42" borderId="15" xfId="58" applyFont="1" applyFill="1" applyBorder="1" applyAlignment="1" applyProtection="1">
      <alignment horizontal="center" vertical="center"/>
      <protection/>
    </xf>
    <xf numFmtId="0" fontId="300" fillId="42" borderId="16" xfId="58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2" fillId="32" borderId="109" xfId="58" applyFont="1" applyFill="1" applyBorder="1" applyAlignment="1" applyProtection="1">
      <alignment horizontal="center" vertical="center" wrapText="1"/>
      <protection/>
    </xf>
    <xf numFmtId="0" fontId="272" fillId="32" borderId="25" xfId="58" applyFont="1" applyFill="1" applyBorder="1" applyAlignment="1" applyProtection="1">
      <alignment horizontal="center" vertical="center" wrapText="1"/>
      <protection/>
    </xf>
    <xf numFmtId="0" fontId="272" fillId="32" borderId="13" xfId="58" applyFont="1" applyFill="1" applyBorder="1" applyAlignment="1" applyProtection="1">
      <alignment horizontal="center" vertical="center" wrapText="1"/>
      <protection/>
    </xf>
    <xf numFmtId="49" fontId="271" fillId="39" borderId="0" xfId="58" applyNumberFormat="1" applyFont="1" applyFill="1" applyAlignment="1">
      <alignment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5" fillId="52" borderId="14" xfId="58" applyFont="1" applyFill="1" applyBorder="1" applyAlignment="1" applyProtection="1">
      <alignment horizontal="center" vertical="center"/>
      <protection/>
    </xf>
    <xf numFmtId="0" fontId="325" fillId="52" borderId="15" xfId="58" applyFont="1" applyFill="1" applyBorder="1" applyAlignment="1" applyProtection="1">
      <alignment horizontal="center" vertical="center"/>
      <protection/>
    </xf>
    <xf numFmtId="0" fontId="325" fillId="52" borderId="16" xfId="58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5" t="str">
        <f>+OTCHET!B9</f>
        <v>ОУ "Неофит Рилски", гр. Килифарево</v>
      </c>
      <c r="C2" s="1716"/>
      <c r="D2" s="1717"/>
      <c r="E2" s="1008"/>
      <c r="F2" s="1009">
        <f>+OTCHET!H9</f>
        <v>0</v>
      </c>
      <c r="G2" s="1010" t="str">
        <f>+OTCHET!F12</f>
        <v>5401</v>
      </c>
      <c r="H2" s="1011"/>
      <c r="I2" s="1718">
        <f>+OTCHET!H607</f>
        <v>0</v>
      </c>
      <c r="J2" s="1719"/>
      <c r="K2" s="1002"/>
      <c r="L2" s="1720">
        <f>OTCHET!H605</f>
        <v>0</v>
      </c>
      <c r="M2" s="1721"/>
      <c r="N2" s="1722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723">
        <f>+OTCHET!I9</f>
        <v>0</v>
      </c>
      <c r="U2" s="1724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725" t="s">
        <v>983</v>
      </c>
      <c r="T4" s="1725"/>
      <c r="U4" s="1725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985</v>
      </c>
      <c r="O6" s="997"/>
      <c r="P6" s="1034">
        <f>OTCHET!F9</f>
        <v>44742</v>
      </c>
      <c r="Q6" s="1033" t="s">
        <v>985</v>
      </c>
      <c r="R6" s="1035"/>
      <c r="S6" s="1726">
        <f>+Q4</f>
        <v>2022</v>
      </c>
      <c r="T6" s="1726"/>
      <c r="U6" s="1726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706" t="s">
        <v>962</v>
      </c>
      <c r="T8" s="1707"/>
      <c r="U8" s="170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709" t="s">
        <v>963</v>
      </c>
      <c r="T9" s="1710"/>
      <c r="U9" s="171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0" t="s">
        <v>1000</v>
      </c>
      <c r="T13" s="1671"/>
      <c r="U13" s="1672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1" t="s">
        <v>1981</v>
      </c>
      <c r="T14" s="1662"/>
      <c r="U14" s="166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2" t="s">
        <v>1980</v>
      </c>
      <c r="T15" s="1713"/>
      <c r="U15" s="171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1" t="s">
        <v>1002</v>
      </c>
      <c r="T16" s="1662"/>
      <c r="U16" s="166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1" t="s">
        <v>1004</v>
      </c>
      <c r="T17" s="1662"/>
      <c r="U17" s="166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1" t="s">
        <v>1006</v>
      </c>
      <c r="T18" s="1662"/>
      <c r="U18" s="166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1" t="s">
        <v>1008</v>
      </c>
      <c r="T19" s="1662"/>
      <c r="U19" s="166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1" t="s">
        <v>1010</v>
      </c>
      <c r="T20" s="1662"/>
      <c r="U20" s="166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1" t="s">
        <v>1012</v>
      </c>
      <c r="T21" s="1662"/>
      <c r="U21" s="166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1" t="s">
        <v>1982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6" t="s">
        <v>1015</v>
      </c>
      <c r="T23" s="1677"/>
      <c r="U23" s="167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0" t="s">
        <v>1018</v>
      </c>
      <c r="T25" s="1671"/>
      <c r="U25" s="1672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1" t="s">
        <v>1020</v>
      </c>
      <c r="T26" s="1662"/>
      <c r="U26" s="166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1" t="s">
        <v>1022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6" t="s">
        <v>1024</v>
      </c>
      <c r="T28" s="1677"/>
      <c r="U28" s="167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6" t="s">
        <v>1031</v>
      </c>
      <c r="T35" s="1677"/>
      <c r="U35" s="167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3" t="s">
        <v>1033</v>
      </c>
      <c r="T36" s="1704"/>
      <c r="U36" s="170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7" t="s">
        <v>1035</v>
      </c>
      <c r="T37" s="1698"/>
      <c r="U37" s="169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0" t="s">
        <v>1037</v>
      </c>
      <c r="T38" s="1701"/>
      <c r="U38" s="170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6" t="s">
        <v>1039</v>
      </c>
      <c r="T40" s="1677"/>
      <c r="U40" s="167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0" t="s">
        <v>1042</v>
      </c>
      <c r="T42" s="1671"/>
      <c r="U42" s="1672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1" t="s">
        <v>1044</v>
      </c>
      <c r="T43" s="1662"/>
      <c r="U43" s="166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1" t="s">
        <v>1045</v>
      </c>
      <c r="T44" s="1662"/>
      <c r="U44" s="166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1" t="s">
        <v>1047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6" t="s">
        <v>1049</v>
      </c>
      <c r="T46" s="1677"/>
      <c r="U46" s="167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88" t="s">
        <v>1051</v>
      </c>
      <c r="T48" s="1689"/>
      <c r="U48" s="169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0" t="s">
        <v>1055</v>
      </c>
      <c r="T51" s="1671"/>
      <c r="U51" s="1672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1" t="s">
        <v>1057</v>
      </c>
      <c r="T52" s="1662"/>
      <c r="U52" s="166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1" t="s">
        <v>1059</v>
      </c>
      <c r="T53" s="1662"/>
      <c r="U53" s="166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2055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2055</v>
      </c>
      <c r="Q54" s="1109">
        <f>+ROUND(OTCHET!L187+OTCHET!L190,0)</f>
        <v>0</v>
      </c>
      <c r="R54" s="1035"/>
      <c r="S54" s="1661" t="s">
        <v>1061</v>
      </c>
      <c r="T54" s="1662"/>
      <c r="U54" s="166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485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485</v>
      </c>
      <c r="Q55" s="1109">
        <f>+ROUND(OTCHET!L196+OTCHET!L204,0)</f>
        <v>0</v>
      </c>
      <c r="R55" s="1035"/>
      <c r="S55" s="1691" t="s">
        <v>1063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2540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2540</v>
      </c>
      <c r="Q56" s="1197">
        <f>+ROUND(+SUM(Q51:Q55),0)</f>
        <v>0</v>
      </c>
      <c r="R56" s="1035"/>
      <c r="S56" s="1676" t="s">
        <v>1065</v>
      </c>
      <c r="T56" s="1677"/>
      <c r="U56" s="167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0" t="s">
        <v>1068</v>
      </c>
      <c r="T58" s="1671"/>
      <c r="U58" s="1672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1" t="s">
        <v>1070</v>
      </c>
      <c r="T59" s="1662"/>
      <c r="U59" s="166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1" t="s">
        <v>1072</v>
      </c>
      <c r="T60" s="1662"/>
      <c r="U60" s="166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1074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6" t="s">
        <v>1078</v>
      </c>
      <c r="T63" s="1677"/>
      <c r="U63" s="167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0" t="s">
        <v>1081</v>
      </c>
      <c r="T65" s="1671"/>
      <c r="U65" s="1672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1" t="s">
        <v>1083</v>
      </c>
      <c r="T66" s="1662"/>
      <c r="U66" s="166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6" t="s">
        <v>1085</v>
      </c>
      <c r="T67" s="1677"/>
      <c r="U67" s="167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0" t="s">
        <v>1088</v>
      </c>
      <c r="T69" s="1671"/>
      <c r="U69" s="1672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1" t="s">
        <v>1090</v>
      </c>
      <c r="T70" s="1662"/>
      <c r="U70" s="166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6" t="s">
        <v>1092</v>
      </c>
      <c r="T71" s="1677"/>
      <c r="U71" s="167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0" t="s">
        <v>1095</v>
      </c>
      <c r="T73" s="1671"/>
      <c r="U73" s="1672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1" t="s">
        <v>1097</v>
      </c>
      <c r="T74" s="1662"/>
      <c r="U74" s="166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6" t="s">
        <v>1099</v>
      </c>
      <c r="T75" s="1677"/>
      <c r="U75" s="167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2540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2540</v>
      </c>
      <c r="Q77" s="1221">
        <f>+ROUND(Q56+Q63+Q67+Q71+Q75,0)</f>
        <v>0</v>
      </c>
      <c r="R77" s="1035"/>
      <c r="S77" s="1679" t="s">
        <v>1101</v>
      </c>
      <c r="T77" s="1680"/>
      <c r="U77" s="168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220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220</v>
      </c>
      <c r="Q79" s="1097">
        <f>+ROUND(OTCHET!L419,0)</f>
        <v>0</v>
      </c>
      <c r="R79" s="1035"/>
      <c r="S79" s="1670" t="s">
        <v>1104</v>
      </c>
      <c r="T79" s="1671"/>
      <c r="U79" s="1672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1" t="s">
        <v>1106</v>
      </c>
      <c r="T80" s="1662"/>
      <c r="U80" s="166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220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220</v>
      </c>
      <c r="Q81" s="1231">
        <f>+ROUND(Q79+Q80,0)</f>
        <v>0</v>
      </c>
      <c r="R81" s="1035"/>
      <c r="S81" s="1667" t="s">
        <v>1108</v>
      </c>
      <c r="T81" s="1668"/>
      <c r="U81" s="166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4">
        <f>+IF(+SUM(F82:N82)=0,0,"Контрола: дефицит/излишък = финансиране с обратен знак (Г. + Д. = 0)")</f>
        <v>0</v>
      </c>
      <c r="C82" s="1695"/>
      <c r="D82" s="169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-2320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-2320</v>
      </c>
      <c r="Q83" s="1244">
        <f>+ROUND(Q48,0)-ROUND(Q77,0)+ROUND(Q81,0)</f>
        <v>0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2320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2320</v>
      </c>
      <c r="Q84" s="1252">
        <f>+ROUND(Q101,0)+ROUND(Q120,0)+ROUND(Q127,0)-ROUND(Q132,0)</f>
        <v>0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0" t="s">
        <v>1114</v>
      </c>
      <c r="T87" s="1671"/>
      <c r="U87" s="1672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1" t="s">
        <v>1116</v>
      </c>
      <c r="T88" s="1662"/>
      <c r="U88" s="166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6" t="s">
        <v>1118</v>
      </c>
      <c r="T89" s="1677"/>
      <c r="U89" s="167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0" t="s">
        <v>1121</v>
      </c>
      <c r="T91" s="1671"/>
      <c r="U91" s="1672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1" t="s">
        <v>1123</v>
      </c>
      <c r="T92" s="1662"/>
      <c r="U92" s="166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1" t="s">
        <v>1125</v>
      </c>
      <c r="T93" s="1662"/>
      <c r="U93" s="166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1127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6" t="s">
        <v>1129</v>
      </c>
      <c r="T95" s="1677"/>
      <c r="U95" s="167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0" t="s">
        <v>1132</v>
      </c>
      <c r="T97" s="1671"/>
      <c r="U97" s="1672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1" t="s">
        <v>1134</v>
      </c>
      <c r="T98" s="1662"/>
      <c r="U98" s="166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6" t="s">
        <v>1136</v>
      </c>
      <c r="T99" s="1677"/>
      <c r="U99" s="167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88" t="s">
        <v>1138</v>
      </c>
      <c r="T101" s="1689"/>
      <c r="U101" s="169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0" t="s">
        <v>1142</v>
      </c>
      <c r="T104" s="1671"/>
      <c r="U104" s="1672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1" t="s">
        <v>1144</v>
      </c>
      <c r="T105" s="1662"/>
      <c r="U105" s="166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6" t="s">
        <v>1146</v>
      </c>
      <c r="T106" s="1677"/>
      <c r="U106" s="167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2" t="s">
        <v>1149</v>
      </c>
      <c r="T108" s="1683"/>
      <c r="U108" s="168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5" t="s">
        <v>1151</v>
      </c>
      <c r="T109" s="1686"/>
      <c r="U109" s="168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6" t="s">
        <v>1153</v>
      </c>
      <c r="T110" s="1677"/>
      <c r="U110" s="167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0" t="s">
        <v>1156</v>
      </c>
      <c r="T112" s="1671"/>
      <c r="U112" s="1672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1" t="s">
        <v>1158</v>
      </c>
      <c r="T113" s="1662"/>
      <c r="U113" s="166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6" t="s">
        <v>1160</v>
      </c>
      <c r="T114" s="1677"/>
      <c r="U114" s="167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0" t="s">
        <v>1163</v>
      </c>
      <c r="T116" s="1671"/>
      <c r="U116" s="1672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1" t="s">
        <v>1165</v>
      </c>
      <c r="T117" s="1662"/>
      <c r="U117" s="166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6" t="s">
        <v>1167</v>
      </c>
      <c r="T118" s="1677"/>
      <c r="U118" s="167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79" t="s">
        <v>1169</v>
      </c>
      <c r="T120" s="1680"/>
      <c r="U120" s="168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0" t="s">
        <v>1172</v>
      </c>
      <c r="T122" s="1671"/>
      <c r="U122" s="1672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2320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2320</v>
      </c>
      <c r="Q123" s="1109">
        <f>+ROUND(OTCHET!L524,0)</f>
        <v>0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1" t="s">
        <v>1176</v>
      </c>
      <c r="T124" s="1662"/>
      <c r="U124" s="166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4" t="s">
        <v>1178</v>
      </c>
      <c r="T126" s="1665"/>
      <c r="U126" s="1666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2320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2320</v>
      </c>
      <c r="Q127" s="1231">
        <f>+ROUND(+SUM(Q122:Q126),0)</f>
        <v>0</v>
      </c>
      <c r="R127" s="1035"/>
      <c r="S127" s="1667" t="s">
        <v>1180</v>
      </c>
      <c r="T127" s="1668"/>
      <c r="U127" s="166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0" t="s">
        <v>1183</v>
      </c>
      <c r="T129" s="1671"/>
      <c r="U129" s="1672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1" t="s">
        <v>1185</v>
      </c>
      <c r="T130" s="1662"/>
      <c r="U130" s="166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3" t="s">
        <v>1187</v>
      </c>
      <c r="T131" s="1674"/>
      <c r="U131" s="167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5" t="s">
        <v>1189</v>
      </c>
      <c r="T132" s="1656"/>
      <c r="U132" s="1657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58">
        <f>+IF(+SUM(F133:N133)=0,0,"Контрола: дефицит/излишък = финансиране с обратен знак (Г. + Д. = 0)")</f>
        <v>0</v>
      </c>
      <c r="C133" s="1658"/>
      <c r="D133" s="1658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659"/>
      <c r="G134" s="1659"/>
      <c r="H134" s="1008"/>
      <c r="I134" s="1293" t="s">
        <v>1192</v>
      </c>
      <c r="J134" s="1294"/>
      <c r="K134" s="1008"/>
      <c r="L134" s="1659"/>
      <c r="M134" s="1659"/>
      <c r="N134" s="1659"/>
      <c r="O134" s="1288"/>
      <c r="P134" s="1660"/>
      <c r="Q134" s="1660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957</v>
      </c>
      <c r="F11" s="696">
        <f>OTCHET!F9</f>
        <v>44742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27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28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28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29" t="str">
        <f>CONCATENATE("Годишен         уточнен план                           ",OTCHET!$C$3," г.")</f>
        <v>Годишен         уточнен план                           2022 г.</v>
      </c>
      <c r="F17" s="1731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0"/>
      <c r="F18" s="1732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2540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2540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2055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485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220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220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-2320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2320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2320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2320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3" t="s">
        <v>974</v>
      </c>
      <c r="H108" s="1733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4">
        <f>+OTCHET!D603</f>
        <v>0</v>
      </c>
      <c r="F110" s="1734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4">
        <f>+OTCHET!G600</f>
        <v>0</v>
      </c>
      <c r="F114" s="1734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G8" sqref="G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832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09" t="str">
        <f>VLOOKUP(E15,SMETKA,2,FALSE)</f>
        <v>ОТЧЕТНИ ДАННИ ПО ЕБК ЗА СМЕТКИТЕ ЗА СРЕДСТВАТА ОТ ЕВРОПЕЙСКИЯ СЪЮЗ - КСФ</v>
      </c>
      <c r="C7" s="1810"/>
      <c r="D7" s="181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1" t="s">
        <v>2084</v>
      </c>
      <c r="C9" s="1812"/>
      <c r="D9" s="1813"/>
      <c r="E9" s="115">
        <f>DATE($C$3,1,1)</f>
        <v>44562</v>
      </c>
      <c r="F9" s="116">
        <v>44742</v>
      </c>
      <c r="G9" s="113"/>
      <c r="H9" s="1404"/>
      <c r="I9" s="1743"/>
      <c r="J9" s="1744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юни</v>
      </c>
      <c r="G10" s="113"/>
      <c r="H10" s="114"/>
      <c r="I10" s="1745" t="s">
        <v>956</v>
      </c>
      <c r="J10" s="17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6"/>
      <c r="J11" s="1746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Велико Търново</v>
      </c>
      <c r="C12" s="1774"/>
      <c r="D12" s="1775"/>
      <c r="E12" s="118" t="s">
        <v>950</v>
      </c>
      <c r="F12" s="1570" t="s">
        <v>1383</v>
      </c>
      <c r="G12" s="113"/>
      <c r="H12" s="114"/>
      <c r="I12" s="1746"/>
      <c r="J12" s="1746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814" t="str">
        <f>CONCATENATE("Уточнен план ",$C$3," - ПРИХОДИ")</f>
        <v>Уточнен план 2022 - ПРИХОДИ</v>
      </c>
      <c r="F19" s="1815"/>
      <c r="G19" s="1815"/>
      <c r="H19" s="1816"/>
      <c r="I19" s="1820" t="str">
        <f>CONCATENATE("Отчет ",$C$3," - ПРИХОДИ")</f>
        <v>Отчет 2022 - ПРИХОДИ</v>
      </c>
      <c r="J19" s="1821"/>
      <c r="K19" s="1821"/>
      <c r="L19" s="182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7" t="s">
        <v>465</v>
      </c>
      <c r="D22" s="180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2050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7" t="s">
        <v>467</v>
      </c>
      <c r="D28" s="180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7" t="s">
        <v>126</v>
      </c>
      <c r="D33" s="180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7" t="s">
        <v>121</v>
      </c>
      <c r="D39" s="180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КСФ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0" t="str">
        <f>$B$9</f>
        <v>ОУ "Неофит Рилски", гр. Килифарево</v>
      </c>
      <c r="C176" s="1771"/>
      <c r="D176" s="1772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Велико Търново</v>
      </c>
      <c r="C179" s="1774"/>
      <c r="D179" s="1775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4" t="str">
        <f>CONCATENATE("Уточнен план ",$C$3," - РАЗХОДИ - рекапитулация")</f>
        <v>Уточнен план 2022 - РАЗХОДИ - рекапитулация</v>
      </c>
      <c r="F183" s="1815"/>
      <c r="G183" s="1815"/>
      <c r="H183" s="1816"/>
      <c r="I183" s="1823" t="str">
        <f>CONCATENATE("Отчет ",$C$3," - РАЗХОДИ - рекапитулация")</f>
        <v>Отчет 2022 - РАЗХОДИ - рекапитулация</v>
      </c>
      <c r="J183" s="1824"/>
      <c r="K183" s="1824"/>
      <c r="L183" s="182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3" t="s">
        <v>733</v>
      </c>
      <c r="D187" s="1804"/>
      <c r="E187" s="273">
        <f aca="true" t="shared" si="41" ref="E187:L187">SUMIF($B$607:$B$12313,$B187,E$607:E$12313)</f>
        <v>2055</v>
      </c>
      <c r="F187" s="274">
        <f t="shared" si="41"/>
        <v>2055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2055</v>
      </c>
      <c r="F188" s="282">
        <f t="shared" si="43"/>
        <v>2055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9" t="s">
        <v>736</v>
      </c>
      <c r="D190" s="180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1" t="s">
        <v>192</v>
      </c>
      <c r="D196" s="1802"/>
      <c r="E196" s="273">
        <f aca="true" t="shared" si="46" ref="E196:L196">SUMIF($B$607:$B$12313,$B196,E$607:E$12313)</f>
        <v>485</v>
      </c>
      <c r="F196" s="274">
        <f t="shared" si="46"/>
        <v>485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241</v>
      </c>
      <c r="F197" s="282">
        <f t="shared" si="47"/>
        <v>241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85</v>
      </c>
      <c r="F198" s="296">
        <f t="shared" si="47"/>
        <v>85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100</v>
      </c>
      <c r="F200" s="296">
        <f t="shared" si="47"/>
        <v>100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59</v>
      </c>
      <c r="F201" s="296">
        <f t="shared" si="47"/>
        <v>59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7" t="s">
        <v>197</v>
      </c>
      <c r="D204" s="179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9" t="s">
        <v>198</v>
      </c>
      <c r="D205" s="180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3" t="s">
        <v>269</v>
      </c>
      <c r="D223" s="179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3" t="s">
        <v>711</v>
      </c>
      <c r="D227" s="179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3" t="s">
        <v>217</v>
      </c>
      <c r="D233" s="179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3" t="s">
        <v>219</v>
      </c>
      <c r="D236" s="179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5" t="s">
        <v>220</v>
      </c>
      <c r="D237" s="179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5" t="s">
        <v>221</v>
      </c>
      <c r="D238" s="179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5" t="s">
        <v>1645</v>
      </c>
      <c r="D239" s="179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3" t="s">
        <v>222</v>
      </c>
      <c r="D240" s="179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3" t="s">
        <v>231</v>
      </c>
      <c r="D255" s="179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3" t="s">
        <v>232</v>
      </c>
      <c r="D256" s="179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3" t="s">
        <v>233</v>
      </c>
      <c r="D257" s="179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3" t="s">
        <v>234</v>
      </c>
      <c r="D258" s="179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3" t="s">
        <v>1650</v>
      </c>
      <c r="D265" s="179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3" t="s">
        <v>1647</v>
      </c>
      <c r="D269" s="179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3" t="s">
        <v>1648</v>
      </c>
      <c r="D270" s="179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5" t="s">
        <v>244</v>
      </c>
      <c r="D271" s="179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3" t="s">
        <v>270</v>
      </c>
      <c r="D272" s="179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245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246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617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675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3" t="s">
        <v>676</v>
      </c>
      <c r="D288" s="179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6" t="s">
        <v>902</v>
      </c>
      <c r="D293" s="178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8" t="s">
        <v>684</v>
      </c>
      <c r="D297" s="178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2540</v>
      </c>
      <c r="F301" s="396">
        <f t="shared" si="77"/>
        <v>2540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0"/>
      <c r="C306" s="1781"/>
      <c r="D306" s="178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0"/>
      <c r="C308" s="1781"/>
      <c r="D308" s="178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0"/>
      <c r="C311" s="1781"/>
      <c r="D311" s="178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2"/>
      <c r="C344" s="1782"/>
      <c r="D344" s="178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5" t="str">
        <f>$B$7</f>
        <v>ОТЧЕТНИ ДАННИ ПО ЕБК ЗА СМЕТКИТЕ ЗА СРЕДСТВАТА ОТ ЕВРОПЕЙСКИЯ СЪЮЗ - КСФ</v>
      </c>
      <c r="C348" s="1785"/>
      <c r="D348" s="178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0" t="str">
        <f>$B$9</f>
        <v>ОУ "Неофит Рилски", гр. Килифарево</v>
      </c>
      <c r="C350" s="1771"/>
      <c r="D350" s="1772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Велико Търново</v>
      </c>
      <c r="C353" s="1774"/>
      <c r="D353" s="1775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826" t="str">
        <f>CONCATENATE("Уточнен план ",$C$3," - ТРАНСФЕРИ и ВРЕМ. БЕЗЛ. ЗАЕМИ")</f>
        <v>Уточнен план 2022 - ТРАНСФЕРИ и ВРЕМ. БЕЗЛ. ЗАЕМИ</v>
      </c>
      <c r="F357" s="1827"/>
      <c r="G357" s="1827"/>
      <c r="H357" s="1828"/>
      <c r="I357" s="1833" t="str">
        <f>CONCATENATE("Отчет ",$C$3," - ТРАНСФЕРИ и ВРЕМ. БЕЗЛ. ЗАЕМИ")</f>
        <v>Отчет 2022 - ТРАНСФЕРИ и ВРЕМ. БЕЗЛ. ЗАЕМИ</v>
      </c>
      <c r="J357" s="1834"/>
      <c r="K357" s="1834"/>
      <c r="L357" s="183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3" t="s">
        <v>273</v>
      </c>
      <c r="D361" s="178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47" t="s">
        <v>284</v>
      </c>
      <c r="D375" s="174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47" t="s">
        <v>306</v>
      </c>
      <c r="D383" s="174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47" t="s">
        <v>250</v>
      </c>
      <c r="D388" s="174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47" t="s">
        <v>251</v>
      </c>
      <c r="D391" s="1748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47" t="s">
        <v>253</v>
      </c>
      <c r="D396" s="174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47" t="s">
        <v>254</v>
      </c>
      <c r="D399" s="1748"/>
      <c r="E399" s="1367">
        <f aca="true" t="shared" si="89" ref="E399:L399">SUM(E400:E401)</f>
        <v>220</v>
      </c>
      <c r="F399" s="455">
        <f t="shared" si="89"/>
        <v>220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220</v>
      </c>
      <c r="F400" s="158">
        <v>220</v>
      </c>
      <c r="G400" s="159"/>
      <c r="H400" s="154">
        <v>0</v>
      </c>
      <c r="I400" s="158">
        <v>0</v>
      </c>
      <c r="J400" s="159"/>
      <c r="K400" s="154">
        <v>0</v>
      </c>
      <c r="L400" s="136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47" t="s">
        <v>909</v>
      </c>
      <c r="D402" s="174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47" t="s">
        <v>670</v>
      </c>
      <c r="D405" s="1748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47" t="s">
        <v>671</v>
      </c>
      <c r="D406" s="174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47" t="s">
        <v>689</v>
      </c>
      <c r="D409" s="174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47" t="s">
        <v>257</v>
      </c>
      <c r="D412" s="174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220</v>
      </c>
      <c r="F419" s="491">
        <f t="shared" si="95"/>
        <v>220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47" t="s">
        <v>756</v>
      </c>
      <c r="D422" s="1748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47" t="s">
        <v>694</v>
      </c>
      <c r="D423" s="1748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47" t="s">
        <v>258</v>
      </c>
      <c r="D424" s="1748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47" t="s">
        <v>673</v>
      </c>
      <c r="D425" s="1748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47" t="s">
        <v>913</v>
      </c>
      <c r="D426" s="174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6" t="str">
        <f>$B$7</f>
        <v>ОТЧЕТНИ ДАННИ ПО ЕБК ЗА СМЕТКИТЕ ЗА СРЕДСТВАТА ОТ ЕВРОПЕЙСКИЯ СЪЮЗ - КСФ</v>
      </c>
      <c r="C433" s="1777"/>
      <c r="D433" s="177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0" t="str">
        <f>$B$9</f>
        <v>ОУ "Неофит Рилски", гр. Килифарево</v>
      </c>
      <c r="C435" s="1771"/>
      <c r="D435" s="1772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3" t="str">
        <f>$B$12</f>
        <v>Велико Търново</v>
      </c>
      <c r="C438" s="1774"/>
      <c r="D438" s="1775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4" t="str">
        <f>CONCATENATE("Уточнен план ",$C$3," - БЮДЖЕТНО САЛДО")</f>
        <v>Уточнен план 2022 - БЮДЖЕТНО САЛДО</v>
      </c>
      <c r="F442" s="1815"/>
      <c r="G442" s="1815"/>
      <c r="H442" s="1816"/>
      <c r="I442" s="1836" t="str">
        <f>CONCATENATE("Отчет ",$C$3," - БЮДЖЕТНО САЛДО")</f>
        <v>Отчет 2022 - БЮДЖЕТНО САЛДО</v>
      </c>
      <c r="J442" s="1837"/>
      <c r="K442" s="1837"/>
      <c r="L442" s="183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-2320</v>
      </c>
      <c r="F445" s="538">
        <f t="shared" si="99"/>
        <v>-2320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2320</v>
      </c>
      <c r="F446" s="545">
        <f t="shared" si="100"/>
        <v>2320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78" t="str">
        <f>$B$7</f>
        <v>ОТЧЕТНИ ДАННИ ПО ЕБК ЗА СМЕТКИТЕ ЗА СРЕДСТВАТА ОТ ЕВРОПЕЙСКИЯ СЪЮЗ - КСФ</v>
      </c>
      <c r="C449" s="1779"/>
      <c r="D449" s="177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0" t="str">
        <f>$B$9</f>
        <v>ОУ "Неофит Рилски", гр. Килифарево</v>
      </c>
      <c r="C451" s="1771"/>
      <c r="D451" s="1772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3" t="str">
        <f>$B$12</f>
        <v>Велико Търново</v>
      </c>
      <c r="C454" s="1774"/>
      <c r="D454" s="1775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817" t="str">
        <f>CONCATENATE("Уточнен план ",$C$3," - ФИНАНСИРАНЕ НА БЮДЖЕТНО САЛДО")</f>
        <v>Уточнен план 2022 - ФИНАНСИРАНЕ НА БЮДЖЕТНО САЛДО</v>
      </c>
      <c r="F458" s="1818"/>
      <c r="G458" s="1818"/>
      <c r="H458" s="1819"/>
      <c r="I458" s="1839" t="str">
        <f>CONCATENATE("Отчет ",$C$3," -ФИНАНСИРАНЕ НА БЮДЖЕТНО САЛДО")</f>
        <v>Отчет 2022 -ФИНАНСИРАНЕ НА БЮДЖЕТНО САЛДО</v>
      </c>
      <c r="J458" s="1840"/>
      <c r="K458" s="1840"/>
      <c r="L458" s="184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2" t="s">
        <v>757</v>
      </c>
      <c r="D461" s="176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57" t="s">
        <v>760</v>
      </c>
      <c r="D465" s="1757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57" t="s">
        <v>1943</v>
      </c>
      <c r="D468" s="1757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2" t="s">
        <v>763</v>
      </c>
      <c r="D471" s="176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58" t="s">
        <v>770</v>
      </c>
      <c r="D478" s="1759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0" t="s">
        <v>917</v>
      </c>
      <c r="D481" s="176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5" t="s">
        <v>922</v>
      </c>
      <c r="D497" s="176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5" t="s">
        <v>24</v>
      </c>
      <c r="D502" s="1761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4" t="s">
        <v>923</v>
      </c>
      <c r="D503" s="1764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0" t="s">
        <v>33</v>
      </c>
      <c r="D512" s="176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0" t="s">
        <v>37</v>
      </c>
      <c r="D516" s="176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0" t="s">
        <v>924</v>
      </c>
      <c r="D521" s="1766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5" t="s">
        <v>925</v>
      </c>
      <c r="D524" s="1756"/>
      <c r="E524" s="567">
        <f aca="true" t="shared" si="120" ref="E524:L524">SUM(E525:E530)</f>
        <v>2320</v>
      </c>
      <c r="F524" s="576">
        <f t="shared" si="120"/>
        <v>2320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2320</v>
      </c>
      <c r="F527" s="158">
        <v>2320</v>
      </c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68" t="s">
        <v>310</v>
      </c>
      <c r="D531" s="176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0" t="s">
        <v>927</v>
      </c>
      <c r="D535" s="176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5" t="s">
        <v>928</v>
      </c>
      <c r="D536" s="1765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67" t="s">
        <v>929</v>
      </c>
      <c r="D541" s="175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0" t="s">
        <v>930</v>
      </c>
      <c r="D544" s="176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67" t="s">
        <v>939</v>
      </c>
      <c r="D566" s="1767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67" t="s">
        <v>944</v>
      </c>
      <c r="D586" s="175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67" t="s">
        <v>821</v>
      </c>
      <c r="D591" s="175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2320</v>
      </c>
      <c r="F597" s="652">
        <f t="shared" si="133"/>
        <v>2320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749"/>
      <c r="H600" s="1750"/>
      <c r="I600" s="1750"/>
      <c r="J600" s="175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37" t="s">
        <v>865</v>
      </c>
      <c r="H601" s="1737"/>
      <c r="I601" s="1737"/>
      <c r="J601" s="17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752"/>
      <c r="H603" s="1753"/>
      <c r="I603" s="1753"/>
      <c r="J603" s="1754"/>
      <c r="K603" s="103"/>
      <c r="L603" s="228"/>
      <c r="M603" s="7">
        <v>1</v>
      </c>
      <c r="N603" s="514"/>
    </row>
    <row r="604" spans="1:14" ht="21.75" customHeight="1">
      <c r="A604" s="23"/>
      <c r="B604" s="1735" t="s">
        <v>868</v>
      </c>
      <c r="C604" s="1736"/>
      <c r="D604" s="661" t="s">
        <v>869</v>
      </c>
      <c r="E604" s="662"/>
      <c r="F604" s="663"/>
      <c r="G604" s="1737" t="s">
        <v>865</v>
      </c>
      <c r="H604" s="1737"/>
      <c r="I604" s="1737"/>
      <c r="J604" s="1737"/>
      <c r="K604" s="103"/>
      <c r="L604" s="228"/>
      <c r="M604" s="7">
        <v>1</v>
      </c>
      <c r="N604" s="514"/>
    </row>
    <row r="605" spans="1:14" ht="24.75" customHeight="1">
      <c r="A605" s="36"/>
      <c r="B605" s="1738"/>
      <c r="C605" s="1739"/>
      <c r="D605" s="664" t="s">
        <v>870</v>
      </c>
      <c r="E605" s="665"/>
      <c r="F605" s="666"/>
      <c r="G605" s="667" t="s">
        <v>871</v>
      </c>
      <c r="H605" s="1740"/>
      <c r="I605" s="1741"/>
      <c r="J605" s="17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740"/>
      <c r="I607" s="1741"/>
      <c r="J607" s="17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78" t="str">
        <f>$B$7</f>
        <v>ОТЧЕТНИ ДАННИ ПО ЕБК ЗА СМЕТКИТЕ ЗА СРЕДСТВАТА ОТ ЕВРОПЕЙСКИЯ СЪЮЗ - КСФ</v>
      </c>
      <c r="C621" s="1779"/>
      <c r="D621" s="177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0" t="str">
        <f>$B$9</f>
        <v>ОУ "Неофит Рилски", гр. Килифарево</v>
      </c>
      <c r="C623" s="1771"/>
      <c r="D623" s="1772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29" t="str">
        <f>$B$12</f>
        <v>Велико Търново</v>
      </c>
      <c r="C626" s="1830"/>
      <c r="D626" s="1831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814" t="str">
        <f>CONCATENATE("Уточнен план ",$C$3)</f>
        <v>Уточнен план 2022</v>
      </c>
      <c r="F630" s="1815"/>
      <c r="G630" s="1815"/>
      <c r="H630" s="1816"/>
      <c r="I630" s="1823" t="str">
        <f>CONCATENATE("Отчет ",$C$3)</f>
        <v>Отчет 2022</v>
      </c>
      <c r="J630" s="1824"/>
      <c r="K630" s="1824"/>
      <c r="L630" s="182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2" t="s">
        <v>2079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3" t="s">
        <v>733</v>
      </c>
      <c r="D637" s="1804"/>
      <c r="E637" s="273">
        <f>SUM(E638:E639)</f>
        <v>2055</v>
      </c>
      <c r="F637" s="274">
        <f>SUM(F638:F639)</f>
        <v>2055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2055</v>
      </c>
      <c r="F638" s="152">
        <v>2055</v>
      </c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99" t="s">
        <v>736</v>
      </c>
      <c r="D640" s="180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01" t="s">
        <v>192</v>
      </c>
      <c r="D646" s="1802"/>
      <c r="E646" s="273">
        <f>SUM(E647:E653)</f>
        <v>485</v>
      </c>
      <c r="F646" s="274">
        <f>SUM(F647:F653)</f>
        <v>485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241</v>
      </c>
      <c r="F647" s="152">
        <v>241</v>
      </c>
      <c r="G647" s="153"/>
      <c r="H647" s="1407"/>
      <c r="I647" s="152">
        <v>0</v>
      </c>
      <c r="J647" s="153"/>
      <c r="K647" s="1407"/>
      <c r="L647" s="281">
        <f>I647+J647+K647</f>
        <v>0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>F648+G648+H648</f>
        <v>85</v>
      </c>
      <c r="F648" s="158">
        <v>85</v>
      </c>
      <c r="G648" s="159"/>
      <c r="H648" s="1409"/>
      <c r="I648" s="158">
        <v>0</v>
      </c>
      <c r="J648" s="159"/>
      <c r="K648" s="1409"/>
      <c r="L648" s="295">
        <f>I648+J648+K648</f>
        <v>0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100</v>
      </c>
      <c r="F650" s="158">
        <v>100</v>
      </c>
      <c r="G650" s="159"/>
      <c r="H650" s="1409"/>
      <c r="I650" s="158">
        <v>0</v>
      </c>
      <c r="J650" s="159"/>
      <c r="K650" s="1409"/>
      <c r="L650" s="295">
        <f>I650+J650+K650</f>
        <v>0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59</v>
      </c>
      <c r="F651" s="158">
        <v>59</v>
      </c>
      <c r="G651" s="159"/>
      <c r="H651" s="1409"/>
      <c r="I651" s="158">
        <v>0</v>
      </c>
      <c r="J651" s="159"/>
      <c r="K651" s="1409"/>
      <c r="L651" s="295">
        <f>I651+J651+K651</f>
        <v>0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861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7" t="s">
        <v>197</v>
      </c>
      <c r="D654" s="1798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99" t="s">
        <v>198</v>
      </c>
      <c r="D655" s="180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07"/>
      <c r="I656" s="152"/>
      <c r="J656" s="153"/>
      <c r="K656" s="1407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0</v>
      </c>
      <c r="F660" s="158"/>
      <c r="G660" s="159"/>
      <c r="H660" s="1409"/>
      <c r="I660" s="158"/>
      <c r="J660" s="159"/>
      <c r="K660" s="1409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08"/>
      <c r="I661" s="164"/>
      <c r="J661" s="165"/>
      <c r="K661" s="1408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0</v>
      </c>
      <c r="F662" s="450"/>
      <c r="G662" s="451"/>
      <c r="H662" s="1417"/>
      <c r="I662" s="450"/>
      <c r="J662" s="451"/>
      <c r="K662" s="1417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862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789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898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3" t="s">
        <v>269</v>
      </c>
      <c r="D673" s="179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3" t="s">
        <v>711</v>
      </c>
      <c r="D677" s="179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3" t="s">
        <v>217</v>
      </c>
      <c r="D683" s="179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3" t="s">
        <v>219</v>
      </c>
      <c r="D686" s="1794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5" t="s">
        <v>220</v>
      </c>
      <c r="D687" s="1796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5" t="s">
        <v>221</v>
      </c>
      <c r="D688" s="1796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5" t="s">
        <v>1649</v>
      </c>
      <c r="D689" s="1796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3" t="s">
        <v>222</v>
      </c>
      <c r="D690" s="179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1991</v>
      </c>
      <c r="D699" s="1468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1646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2046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3" t="s">
        <v>231</v>
      </c>
      <c r="D705" s="1794"/>
      <c r="E705" s="310">
        <f>F705+G705+H705</f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3" t="s">
        <v>232</v>
      </c>
      <c r="D706" s="1794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3" t="s">
        <v>233</v>
      </c>
      <c r="D707" s="1794"/>
      <c r="E707" s="310">
        <f>F707+G707+H707</f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3" t="s">
        <v>234</v>
      </c>
      <c r="D708" s="179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3" t="s">
        <v>1650</v>
      </c>
      <c r="D715" s="179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3" t="s">
        <v>1647</v>
      </c>
      <c r="D719" s="1794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3" t="s">
        <v>1648</v>
      </c>
      <c r="D720" s="1794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5" t="s">
        <v>244</v>
      </c>
      <c r="D721" s="1796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3" t="s">
        <v>270</v>
      </c>
      <c r="D722" s="179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1" t="s">
        <v>245</v>
      </c>
      <c r="D725" s="1792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1" t="s">
        <v>246</v>
      </c>
      <c r="D726" s="179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1" t="s">
        <v>617</v>
      </c>
      <c r="D734" s="179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1" t="s">
        <v>675</v>
      </c>
      <c r="D737" s="1792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3" t="s">
        <v>676</v>
      </c>
      <c r="D738" s="179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6" t="s">
        <v>902</v>
      </c>
      <c r="D743" s="1787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88" t="s">
        <v>684</v>
      </c>
      <c r="D747" s="1789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88" t="s">
        <v>684</v>
      </c>
      <c r="D748" s="1789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2540</v>
      </c>
      <c r="F752" s="396">
        <f>SUM(F637,F640,F646,F654,F655,F673,F677,F683,F686,F687,F688,F689,F690,F699,F705,F706,F707,F708,F715,F719,F720,F721,F722,F725,F726,F734,F737,F738,F743)+F748</f>
        <v>2540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2080</v>
      </c>
      <c r="C152" s="1487">
        <v>5541</v>
      </c>
    </row>
    <row r="153" spans="1:3" ht="15.75">
      <c r="A153" s="1487">
        <v>5545</v>
      </c>
      <c r="B153" s="1499" t="s">
        <v>2081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2082</v>
      </c>
      <c r="C162" s="1487">
        <v>5561</v>
      </c>
    </row>
    <row r="163" spans="1:3" ht="15.75">
      <c r="A163" s="1487">
        <v>5562</v>
      </c>
      <c r="B163" s="1501" t="s">
        <v>2001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2045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2043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2044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2053</v>
      </c>
      <c r="B306" s="1508"/>
      <c r="C306" s="1508"/>
    </row>
    <row r="307" spans="1:3" ht="14.25">
      <c r="A307" s="1507" t="s">
        <v>2054</v>
      </c>
      <c r="B307" s="1508" t="s">
        <v>2055</v>
      </c>
      <c r="C307" s="1508" t="s">
        <v>2053</v>
      </c>
    </row>
    <row r="308" spans="1:3" ht="14.25">
      <c r="A308" s="1507" t="s">
        <v>2056</v>
      </c>
      <c r="B308" s="1508" t="s">
        <v>2057</v>
      </c>
      <c r="C308" s="1508" t="s">
        <v>2053</v>
      </c>
    </row>
    <row r="309" spans="1:3" ht="14.25">
      <c r="A309" s="1507" t="s">
        <v>2058</v>
      </c>
      <c r="B309" s="1508" t="s">
        <v>2059</v>
      </c>
      <c r="C309" s="1508" t="s">
        <v>2053</v>
      </c>
    </row>
    <row r="310" spans="1:3" ht="14.25">
      <c r="A310" s="1507" t="s">
        <v>2060</v>
      </c>
      <c r="B310" s="1508" t="s">
        <v>2061</v>
      </c>
      <c r="C310" s="1508" t="s">
        <v>2053</v>
      </c>
    </row>
    <row r="311" spans="1:3" ht="14.25">
      <c r="A311" s="1507" t="s">
        <v>2062</v>
      </c>
      <c r="B311" s="1508" t="s">
        <v>2063</v>
      </c>
      <c r="C311" s="1508" t="s">
        <v>2053</v>
      </c>
    </row>
    <row r="312" spans="1:3" ht="14.25">
      <c r="A312" s="1507" t="s">
        <v>2064</v>
      </c>
      <c r="B312" s="1508" t="s">
        <v>2065</v>
      </c>
      <c r="C312" s="1508" t="s">
        <v>2053</v>
      </c>
    </row>
    <row r="313" spans="1:3" ht="14.25">
      <c r="A313" s="1507" t="s">
        <v>2066</v>
      </c>
      <c r="B313" s="1508" t="s">
        <v>2067</v>
      </c>
      <c r="C313" s="1508" t="s">
        <v>2053</v>
      </c>
    </row>
    <row r="314" spans="1:3" ht="14.25">
      <c r="A314" s="1507" t="s">
        <v>2068</v>
      </c>
      <c r="B314" s="1508" t="s">
        <v>2069</v>
      </c>
      <c r="C314" s="1508" t="s">
        <v>2053</v>
      </c>
    </row>
    <row r="315" spans="1:3" ht="14.25">
      <c r="A315" s="1507" t="s">
        <v>2070</v>
      </c>
      <c r="B315" s="1508" t="s">
        <v>2071</v>
      </c>
      <c r="C315" s="1508" t="s">
        <v>2053</v>
      </c>
    </row>
    <row r="316" spans="1:3" ht="14.25">
      <c r="A316" s="1507" t="s">
        <v>2072</v>
      </c>
      <c r="B316" s="1508" t="s">
        <v>2073</v>
      </c>
      <c r="C316" s="1508" t="s">
        <v>2053</v>
      </c>
    </row>
    <row r="317" spans="1:3" ht="14.25">
      <c r="A317" s="1507" t="s">
        <v>2074</v>
      </c>
      <c r="B317" s="1508" t="s">
        <v>2075</v>
      </c>
      <c r="C317" s="1508" t="s">
        <v>2053</v>
      </c>
    </row>
    <row r="318" spans="1:3" ht="14.25">
      <c r="A318" s="1507" t="s">
        <v>2076</v>
      </c>
      <c r="B318" s="1508" t="s">
        <v>2077</v>
      </c>
      <c r="C318" s="1508" t="s">
        <v>2053</v>
      </c>
    </row>
    <row r="319" spans="1:3" ht="14.25">
      <c r="A319" s="1507" t="s">
        <v>2078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2002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2003</v>
      </c>
      <c r="E378" s="1537"/>
    </row>
    <row r="379" spans="1:5" ht="18">
      <c r="A379" s="1531" t="s">
        <v>1293</v>
      </c>
      <c r="B379" s="1530" t="s">
        <v>2004</v>
      </c>
      <c r="E379" s="1537"/>
    </row>
    <row r="380" spans="1:5" ht="18">
      <c r="A380" s="1531" t="s">
        <v>1294</v>
      </c>
      <c r="B380" s="1532" t="s">
        <v>2005</v>
      </c>
      <c r="E380" s="1537"/>
    </row>
    <row r="381" spans="1:5" ht="18">
      <c r="A381" s="1531" t="s">
        <v>1295</v>
      </c>
      <c r="B381" s="1533" t="s">
        <v>2006</v>
      </c>
      <c r="E381" s="1537"/>
    </row>
    <row r="382" spans="1:5" ht="18">
      <c r="A382" s="1531" t="s">
        <v>1296</v>
      </c>
      <c r="B382" s="1533" t="s">
        <v>2007</v>
      </c>
      <c r="E382" s="1537"/>
    </row>
    <row r="383" spans="1:5" ht="18">
      <c r="A383" s="1531" t="s">
        <v>1297</v>
      </c>
      <c r="B383" s="1533" t="s">
        <v>2008</v>
      </c>
      <c r="E383" s="1537"/>
    </row>
    <row r="384" spans="1:5" ht="18">
      <c r="A384" s="1531" t="s">
        <v>1298</v>
      </c>
      <c r="B384" s="1533" t="s">
        <v>2009</v>
      </c>
      <c r="E384" s="1537"/>
    </row>
    <row r="385" spans="1:5" ht="18">
      <c r="A385" s="1531" t="s">
        <v>1299</v>
      </c>
      <c r="B385" s="1533" t="s">
        <v>2010</v>
      </c>
      <c r="E385" s="1537"/>
    </row>
    <row r="386" spans="1:5" ht="18">
      <c r="A386" s="1531" t="s">
        <v>1300</v>
      </c>
      <c r="B386" s="1534" t="s">
        <v>2011</v>
      </c>
      <c r="E386" s="1537"/>
    </row>
    <row r="387" spans="1:5" ht="18">
      <c r="A387" s="1531" t="s">
        <v>1301</v>
      </c>
      <c r="B387" s="1534" t="s">
        <v>2012</v>
      </c>
      <c r="E387" s="1537"/>
    </row>
    <row r="388" spans="1:5" ht="18">
      <c r="A388" s="1531" t="s">
        <v>1302</v>
      </c>
      <c r="B388" s="1534" t="s">
        <v>2013</v>
      </c>
      <c r="E388" s="1537"/>
    </row>
    <row r="389" spans="1:5" ht="18">
      <c r="A389" s="1531" t="s">
        <v>1303</v>
      </c>
      <c r="B389" s="1534" t="s">
        <v>2014</v>
      </c>
      <c r="E389" s="1537"/>
    </row>
    <row r="390" spans="1:5" ht="18">
      <c r="A390" s="1531" t="s">
        <v>1304</v>
      </c>
      <c r="B390" s="1535" t="s">
        <v>2015</v>
      </c>
      <c r="E390" s="1537"/>
    </row>
    <row r="391" spans="1:5" ht="18">
      <c r="A391" s="1531" t="s">
        <v>1305</v>
      </c>
      <c r="B391" s="1535" t="s">
        <v>2016</v>
      </c>
      <c r="E391" s="1537"/>
    </row>
    <row r="392" spans="1:5" ht="18">
      <c r="A392" s="1531" t="s">
        <v>1306</v>
      </c>
      <c r="B392" s="1534" t="s">
        <v>2017</v>
      </c>
      <c r="E392" s="1537"/>
    </row>
    <row r="393" spans="1:5" ht="18">
      <c r="A393" s="1531" t="s">
        <v>1307</v>
      </c>
      <c r="B393" s="1534" t="s">
        <v>2018</v>
      </c>
      <c r="C393" s="1536" t="s">
        <v>179</v>
      </c>
      <c r="E393" s="1537"/>
    </row>
    <row r="394" spans="1:5" ht="18">
      <c r="A394" s="1531" t="s">
        <v>1308</v>
      </c>
      <c r="B394" s="1533" t="s">
        <v>2019</v>
      </c>
      <c r="C394" s="1536" t="s">
        <v>179</v>
      </c>
      <c r="E394" s="1537"/>
    </row>
    <row r="395" spans="1:5" ht="18">
      <c r="A395" s="1531" t="s">
        <v>1309</v>
      </c>
      <c r="B395" s="1534" t="s">
        <v>2020</v>
      </c>
      <c r="C395" s="1536" t="s">
        <v>179</v>
      </c>
      <c r="E395" s="1537"/>
    </row>
    <row r="396" spans="1:5" ht="18">
      <c r="A396" s="1531" t="s">
        <v>1310</v>
      </c>
      <c r="B396" s="1534" t="s">
        <v>2021</v>
      </c>
      <c r="C396" s="1536" t="s">
        <v>179</v>
      </c>
      <c r="E396" s="1537"/>
    </row>
    <row r="397" spans="1:5" ht="18">
      <c r="A397" s="1531" t="s">
        <v>1311</v>
      </c>
      <c r="B397" s="1534" t="s">
        <v>2022</v>
      </c>
      <c r="C397" s="1536" t="s">
        <v>179</v>
      </c>
      <c r="E397" s="1537"/>
    </row>
    <row r="398" spans="1:5" ht="18">
      <c r="A398" s="1531" t="s">
        <v>1312</v>
      </c>
      <c r="B398" s="1534" t="s">
        <v>2023</v>
      </c>
      <c r="C398" s="1536" t="s">
        <v>179</v>
      </c>
      <c r="E398" s="1537"/>
    </row>
    <row r="399" spans="1:5" ht="18">
      <c r="A399" s="1531" t="s">
        <v>1313</v>
      </c>
      <c r="B399" s="1534" t="s">
        <v>2024</v>
      </c>
      <c r="C399" s="1536" t="s">
        <v>179</v>
      </c>
      <c r="E399" s="1537"/>
    </row>
    <row r="400" spans="1:5" ht="18">
      <c r="A400" s="1531" t="s">
        <v>1314</v>
      </c>
      <c r="B400" s="1534" t="s">
        <v>2025</v>
      </c>
      <c r="C400" s="1536" t="s">
        <v>179</v>
      </c>
      <c r="E400" s="1537"/>
    </row>
    <row r="401" spans="1:5" ht="18">
      <c r="A401" s="1531" t="s">
        <v>1315</v>
      </c>
      <c r="B401" s="1534" t="s">
        <v>2026</v>
      </c>
      <c r="C401" s="1536" t="s">
        <v>179</v>
      </c>
      <c r="E401" s="1537"/>
    </row>
    <row r="402" spans="1:5" ht="18">
      <c r="A402" s="1531" t="s">
        <v>1316</v>
      </c>
      <c r="B402" s="1533" t="s">
        <v>2027</v>
      </c>
      <c r="C402" s="1536" t="s">
        <v>179</v>
      </c>
      <c r="E402" s="1537"/>
    </row>
    <row r="403" spans="1:5" ht="18">
      <c r="A403" s="1531" t="s">
        <v>1317</v>
      </c>
      <c r="B403" s="1534" t="s">
        <v>2028</v>
      </c>
      <c r="C403" s="1536" t="s">
        <v>179</v>
      </c>
      <c r="E403" s="1537"/>
    </row>
    <row r="404" spans="1:5" ht="18">
      <c r="A404" s="1531" t="s">
        <v>1318</v>
      </c>
      <c r="B404" s="1533" t="s">
        <v>2029</v>
      </c>
      <c r="C404" s="1536" t="s">
        <v>179</v>
      </c>
      <c r="E404" s="1537"/>
    </row>
    <row r="405" spans="1:5" ht="18">
      <c r="A405" s="1531" t="s">
        <v>1319</v>
      </c>
      <c r="B405" s="1533" t="s">
        <v>2030</v>
      </c>
      <c r="C405" s="1536" t="s">
        <v>179</v>
      </c>
      <c r="E405" s="1537"/>
    </row>
    <row r="406" spans="1:5" ht="18">
      <c r="A406" s="1531" t="s">
        <v>1320</v>
      </c>
      <c r="B406" s="1533" t="s">
        <v>2031</v>
      </c>
      <c r="C406" s="1536" t="s">
        <v>179</v>
      </c>
      <c r="E406" s="1537"/>
    </row>
    <row r="407" spans="1:5" ht="18">
      <c r="A407" s="1531" t="s">
        <v>1321</v>
      </c>
      <c r="B407" s="1533" t="s">
        <v>2032</v>
      </c>
      <c r="C407" s="1536" t="s">
        <v>179</v>
      </c>
      <c r="E407" s="1537"/>
    </row>
    <row r="408" spans="1:5" ht="18">
      <c r="A408" s="1531" t="s">
        <v>1322</v>
      </c>
      <c r="B408" s="1533" t="s">
        <v>2033</v>
      </c>
      <c r="C408" s="1536" t="s">
        <v>179</v>
      </c>
      <c r="E408" s="1537"/>
    </row>
    <row r="409" spans="1:5" ht="18">
      <c r="A409" s="1531" t="s">
        <v>1323</v>
      </c>
      <c r="B409" s="1533" t="s">
        <v>2034</v>
      </c>
      <c r="C409" s="1536" t="s">
        <v>179</v>
      </c>
      <c r="E409" s="1537"/>
    </row>
    <row r="410" spans="1:5" ht="18">
      <c r="A410" s="1531" t="s">
        <v>1324</v>
      </c>
      <c r="B410" s="1533" t="s">
        <v>2035</v>
      </c>
      <c r="C410" s="1536" t="s">
        <v>179</v>
      </c>
      <c r="E410" s="1537"/>
    </row>
    <row r="411" spans="1:5" ht="18">
      <c r="A411" s="1531" t="s">
        <v>1325</v>
      </c>
      <c r="B411" s="1533" t="s">
        <v>2036</v>
      </c>
      <c r="C411" s="1536" t="s">
        <v>179</v>
      </c>
      <c r="E411" s="1537"/>
    </row>
    <row r="412" spans="1:5" ht="18">
      <c r="A412" s="1531" t="s">
        <v>1326</v>
      </c>
      <c r="B412" s="1538" t="s">
        <v>2037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2038</v>
      </c>
      <c r="C416" s="1536" t="s">
        <v>179</v>
      </c>
      <c r="E416" s="1537"/>
    </row>
    <row r="417" spans="1:5" ht="18">
      <c r="A417" s="1531" t="s">
        <v>1330</v>
      </c>
      <c r="B417" s="1518" t="s">
        <v>2039</v>
      </c>
      <c r="C417" s="1536" t="s">
        <v>179</v>
      </c>
      <c r="E417" s="1537"/>
    </row>
    <row r="418" spans="1:5" ht="18">
      <c r="A418" s="1576" t="s">
        <v>1331</v>
      </c>
      <c r="B418" s="1543" t="s">
        <v>2040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3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782</v>
      </c>
      <c r="B726" s="1566" t="s">
        <v>781</v>
      </c>
      <c r="C726" s="1567" t="s">
        <v>782</v>
      </c>
    </row>
    <row r="727" spans="1:3" ht="14.25">
      <c r="A727" s="1568"/>
      <c r="B727" s="1569">
        <v>44592</v>
      </c>
      <c r="C727" s="1568" t="s">
        <v>1633</v>
      </c>
    </row>
    <row r="728" spans="1:3" ht="14.25">
      <c r="A728" s="1568"/>
      <c r="B728" s="1569">
        <v>44620</v>
      </c>
      <c r="C728" s="1568" t="s">
        <v>1634</v>
      </c>
    </row>
    <row r="729" spans="1:3" ht="14.25">
      <c r="A729" s="1568"/>
      <c r="B729" s="1569">
        <v>44651</v>
      </c>
      <c r="C729" s="1568" t="s">
        <v>1635</v>
      </c>
    </row>
    <row r="730" spans="1:3" ht="14.25">
      <c r="A730" s="1568"/>
      <c r="B730" s="1569">
        <v>44681</v>
      </c>
      <c r="C730" s="1568" t="s">
        <v>1636</v>
      </c>
    </row>
    <row r="731" spans="1:3" ht="14.25">
      <c r="A731" s="1568"/>
      <c r="B731" s="1569">
        <v>44712</v>
      </c>
      <c r="C731" s="1568" t="s">
        <v>1637</v>
      </c>
    </row>
    <row r="732" spans="1:3" ht="14.25">
      <c r="A732" s="1568"/>
      <c r="B732" s="1569">
        <v>44742</v>
      </c>
      <c r="C732" s="1568" t="s">
        <v>1638</v>
      </c>
    </row>
    <row r="733" spans="1:3" ht="14.25">
      <c r="A733" s="1568"/>
      <c r="B733" s="1569">
        <v>44773</v>
      </c>
      <c r="C733" s="1568" t="s">
        <v>1639</v>
      </c>
    </row>
    <row r="734" spans="1:3" ht="14.25">
      <c r="A734" s="1568"/>
      <c r="B734" s="1569">
        <v>44804</v>
      </c>
      <c r="C734" s="1568" t="s">
        <v>1640</v>
      </c>
    </row>
    <row r="735" spans="1:3" ht="14.25">
      <c r="A735" s="1568"/>
      <c r="B735" s="1569">
        <v>44834</v>
      </c>
      <c r="C735" s="1568" t="s">
        <v>1641</v>
      </c>
    </row>
    <row r="736" spans="1:3" ht="14.25">
      <c r="A736" s="1568"/>
      <c r="B736" s="1569">
        <v>44865</v>
      </c>
      <c r="C736" s="1568" t="s">
        <v>1642</v>
      </c>
    </row>
    <row r="737" spans="1:3" ht="14.25">
      <c r="A737" s="1568"/>
      <c r="B737" s="1569">
        <v>44895</v>
      </c>
      <c r="C737" s="1568" t="s">
        <v>1643</v>
      </c>
    </row>
    <row r="738" spans="1:3" ht="14.2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78">
        <f>$B$7</f>
        <v>0</v>
      </c>
      <c r="J14" s="1779"/>
      <c r="K14" s="177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0">
        <f>$B$9</f>
        <v>0</v>
      </c>
      <c r="J16" s="1771"/>
      <c r="K16" s="177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9">
        <f>$B$12</f>
        <v>0</v>
      </c>
      <c r="J19" s="1830"/>
      <c r="K19" s="1831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4" t="str">
        <f>CONCATENATE("Уточнен план ",$C$3)</f>
        <v>Уточнен план </v>
      </c>
      <c r="M23" s="1815"/>
      <c r="N23" s="1815"/>
      <c r="O23" s="1816"/>
      <c r="P23" s="1823" t="str">
        <f>CONCATENATE("Отчет ",$C$3)</f>
        <v>Отчет </v>
      </c>
      <c r="Q23" s="1824"/>
      <c r="R23" s="1824"/>
      <c r="S23" s="182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2079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3" t="s">
        <v>733</v>
      </c>
      <c r="K30" s="180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9" t="s">
        <v>736</v>
      </c>
      <c r="K33" s="180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1" t="s">
        <v>192</v>
      </c>
      <c r="K39" s="180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7" t="s">
        <v>197</v>
      </c>
      <c r="K47" s="179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9" t="s">
        <v>198</v>
      </c>
      <c r="K48" s="180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3" t="s">
        <v>269</v>
      </c>
      <c r="K66" s="179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3" t="s">
        <v>711</v>
      </c>
      <c r="K70" s="179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3" t="s">
        <v>217</v>
      </c>
      <c r="K76" s="179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3" t="s">
        <v>219</v>
      </c>
      <c r="K79" s="179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5" t="s">
        <v>220</v>
      </c>
      <c r="K80" s="1796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5" t="s">
        <v>221</v>
      </c>
      <c r="K81" s="1796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5" t="s">
        <v>1649</v>
      </c>
      <c r="K82" s="1796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3" t="s">
        <v>222</v>
      </c>
      <c r="K83" s="179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3" t="s">
        <v>231</v>
      </c>
      <c r="K98" s="179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3" t="s">
        <v>232</v>
      </c>
      <c r="K99" s="179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3" t="s">
        <v>233</v>
      </c>
      <c r="K100" s="179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3" t="s">
        <v>234</v>
      </c>
      <c r="K101" s="179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3" t="s">
        <v>1650</v>
      </c>
      <c r="K108" s="179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3" t="s">
        <v>1647</v>
      </c>
      <c r="K112" s="179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3" t="s">
        <v>1648</v>
      </c>
      <c r="K113" s="179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5" t="s">
        <v>244</v>
      </c>
      <c r="K114" s="1796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3" t="s">
        <v>270</v>
      </c>
      <c r="K115" s="179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245</v>
      </c>
      <c r="K118" s="1792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246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617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675</v>
      </c>
      <c r="K130" s="1792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3" t="s">
        <v>676</v>
      </c>
      <c r="K131" s="179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6" t="s">
        <v>902</v>
      </c>
      <c r="K136" s="1787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88" t="s">
        <v>684</v>
      </c>
      <c r="K140" s="178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8" t="s">
        <v>684</v>
      </c>
      <c r="K141" s="1789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2022-01-27T14:01:58Z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