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<sst xmlns="http://schemas.openxmlformats.org/spreadsheetml/2006/main" count="2893" uniqueCount="2084">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</sst>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47" fillId="75" borderId="13" xfId="58" applyNumberFormat="1" applyFont="1" applyFill="1" applyBorder="1" applyAlignment="1" applyProtection="1">
      <alignment horizontal="center" vertical="center" wrapText="1"/>
      <protection/>
    </xf>
    <xf numFmtId="0" fontId="269" fillId="39" borderId="26" xfId="58" applyFont="1" applyFill="1" applyBorder="1" applyAlignment="1">
      <alignment vertical="center"/>
      <protection/>
    </xf>
    <xf numFmtId="1" fontId="247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7" fillId="39" borderId="18" xfId="58" applyNumberFormat="1" applyFont="1" applyFill="1" applyBorder="1" applyAlignment="1" applyProtection="1">
      <alignment horizontal="center" vertical="center" wrapText="1"/>
      <protection/>
    </xf>
    <xf numFmtId="49" fontId="269" fillId="39" borderId="0" xfId="58" applyNumberFormat="1" applyFont="1" applyFill="1" applyAlignment="1">
      <alignment vertical="center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58" applyFont="1" applyFill="1" applyBorder="1" applyAlignment="1" applyProtection="1">
      <alignment horizontal="center" vertical="center"/>
      <protection/>
    </xf>
    <xf numFmtId="0" fontId="323" fillId="52" borderId="15" xfId="58" applyFont="1" applyFill="1" applyBorder="1" applyAlignment="1" applyProtection="1">
      <alignment horizontal="center" vertical="center"/>
      <protection/>
    </xf>
    <xf numFmtId="0" fontId="323" fillId="52" borderId="16" xfId="58" applyFont="1" applyFill="1" applyBorder="1" applyAlignment="1" applyProtection="1">
      <alignment horizontal="center" vertical="center"/>
      <protection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"Неофит Рилски", гр. Килифарево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728" t="s">
        <v>980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45291</v>
      </c>
      <c r="M6" s="1008"/>
      <c r="N6" s="1033" t="s">
        <v>982</v>
      </c>
      <c r="O6" s="997"/>
      <c r="P6" s="1034">
        <f>OTCHET!F9</f>
        <v>45291</v>
      </c>
      <c r="Q6" s="1033" t="s">
        <v>982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709" t="s">
        <v>959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45291</v>
      </c>
      <c r="H9" s="1008"/>
      <c r="I9" s="1058">
        <f>+L4</f>
        <v>2023</v>
      </c>
      <c r="J9" s="1059">
        <f>+L6</f>
        <v>45291</v>
      </c>
      <c r="K9" s="1060"/>
      <c r="L9" s="1061">
        <f>+L6</f>
        <v>45291</v>
      </c>
      <c r="M9" s="1060"/>
      <c r="N9" s="1062">
        <f>+L6</f>
        <v>45291</v>
      </c>
      <c r="O9" s="1063"/>
      <c r="P9" s="1064">
        <f>+L4</f>
        <v>2023</v>
      </c>
      <c r="Q9" s="1062">
        <f>+L6</f>
        <v>45291</v>
      </c>
      <c r="R9" s="1035"/>
      <c r="S9" s="1712" t="s">
        <v>960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997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1978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1977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999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1001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1003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1005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1007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1009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1979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1012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1015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1017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1019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1021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1028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1030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1032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1034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1036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1039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1041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1042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4" t="s">
        <v>1044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1046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1048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777</v>
      </c>
      <c r="J51" s="1091">
        <f>+IF(OR($P$2=98,$P$2=42,$P$2=96,$P$2=97),$Q51,0)</f>
        <v>777</v>
      </c>
      <c r="K51" s="1084"/>
      <c r="L51" s="1091">
        <f>+IF($P$2=33,$Q51,0)</f>
        <v>0</v>
      </c>
      <c r="M51" s="1084"/>
      <c r="N51" s="1121">
        <f>+ROUND(+G51+J51+L51,0)</f>
        <v>777</v>
      </c>
      <c r="O51" s="1086"/>
      <c r="P51" s="1090">
        <f>+ROUND(OTCHET!E205-SUM(OTCHET!E217:E219)+OTCHET!E271+IF(+OR(OTCHET!$F$12=5500,OTCHET!$F$12=5600),0,+OTCHET!E297),0)</f>
        <v>777</v>
      </c>
      <c r="Q51" s="1091">
        <f>+ROUND(OTCHET!L205-SUM(OTCHET!L217:L219)+OTCHET!L271+IF(+OR(OTCHET!$F$12=5500,OTCHET!$F$12=5600),0,+OTCHET!L297),0)</f>
        <v>777</v>
      </c>
      <c r="R51" s="1035"/>
      <c r="S51" s="1673" t="s">
        <v>1052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1054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1056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3543</v>
      </c>
      <c r="J54" s="1109">
        <f>+IF(OR($P$2=98,$P$2=42,$P$2=96,$P$2=97),$Q54,0)</f>
        <v>3543</v>
      </c>
      <c r="K54" s="1084"/>
      <c r="L54" s="1109">
        <f>+IF($P$2=33,$Q54,0)</f>
        <v>0</v>
      </c>
      <c r="M54" s="1084"/>
      <c r="N54" s="1110">
        <f>+ROUND(+G54+J54+L54,0)</f>
        <v>3543</v>
      </c>
      <c r="O54" s="1086"/>
      <c r="P54" s="1108">
        <f>+ROUND(OTCHET!E187+OTCHET!E190,0)</f>
        <v>3543</v>
      </c>
      <c r="Q54" s="1109">
        <f>+ROUND(OTCHET!L187+OTCHET!L190,0)</f>
        <v>3543</v>
      </c>
      <c r="R54" s="1035"/>
      <c r="S54" s="1664" t="s">
        <v>1058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616</v>
      </c>
      <c r="J55" s="1109">
        <f>+IF(OR($P$2=98,$P$2=42,$P$2=96,$P$2=97),$Q55,0)</f>
        <v>616</v>
      </c>
      <c r="K55" s="1084"/>
      <c r="L55" s="1109">
        <f>+IF($P$2=33,$Q55,0)</f>
        <v>0</v>
      </c>
      <c r="M55" s="1084"/>
      <c r="N55" s="1110">
        <f>+ROUND(+G55+J55+L55,0)</f>
        <v>616</v>
      </c>
      <c r="O55" s="1086"/>
      <c r="P55" s="1108">
        <f>+ROUND(OTCHET!E196+OTCHET!E204,0)</f>
        <v>616</v>
      </c>
      <c r="Q55" s="1109">
        <f>+ROUND(OTCHET!L196+OTCHET!L204,0)</f>
        <v>616</v>
      </c>
      <c r="R55" s="1035"/>
      <c r="S55" s="1694" t="s">
        <v>1060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4936</v>
      </c>
      <c r="J56" s="1197">
        <f>+ROUND(+SUM(J51:J55),0)</f>
        <v>4936</v>
      </c>
      <c r="K56" s="1084"/>
      <c r="L56" s="1197">
        <f>+ROUND(+SUM(L51:L55),0)</f>
        <v>0</v>
      </c>
      <c r="M56" s="1084"/>
      <c r="N56" s="1198">
        <f>+ROUND(+SUM(N51:N55),0)</f>
        <v>4936</v>
      </c>
      <c r="O56" s="1086"/>
      <c r="P56" s="1196">
        <f>+ROUND(+SUM(P51:P55),0)</f>
        <v>4936</v>
      </c>
      <c r="Q56" s="1197">
        <f>+ROUND(+SUM(Q51:Q55),0)</f>
        <v>4936</v>
      </c>
      <c r="R56" s="1035"/>
      <c r="S56" s="1679" t="s">
        <v>1062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1065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1067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1069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1071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1075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1078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1080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1082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1085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1087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1089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1092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1094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1096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4936</v>
      </c>
      <c r="J77" s="1222">
        <f>+ROUND(J56+J63+J67+J71+J75,0)</f>
        <v>4936</v>
      </c>
      <c r="K77" s="1084"/>
      <c r="L77" s="1222">
        <f>+ROUND(L56+L63+L67+L71+L75,0)</f>
        <v>0</v>
      </c>
      <c r="M77" s="1084"/>
      <c r="N77" s="1223">
        <f>+ROUND(N56+N63+N67+N71+N75,0)</f>
        <v>4936</v>
      </c>
      <c r="O77" s="1086"/>
      <c r="P77" s="1220">
        <f>+ROUND(P56+P63+P67+P71+P75,0)</f>
        <v>4936</v>
      </c>
      <c r="Q77" s="1221">
        <f>+ROUND(Q56+Q63+Q67+Q71+Q75,0)</f>
        <v>4936</v>
      </c>
      <c r="R77" s="1035"/>
      <c r="S77" s="1682" t="s">
        <v>1098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5880</v>
      </c>
      <c r="J79" s="1097">
        <f>+IF(OR($P$2=98,$P$2=42,$P$2=96,$P$2=97),$Q79,0)</f>
        <v>5880</v>
      </c>
      <c r="K79" s="1084"/>
      <c r="L79" s="1097">
        <f>+IF($P$2=33,$Q79,0)</f>
        <v>0</v>
      </c>
      <c r="M79" s="1084"/>
      <c r="N79" s="1098">
        <f>+ROUND(+G79+J79+L79,0)</f>
        <v>5880</v>
      </c>
      <c r="O79" s="1086"/>
      <c r="P79" s="1096">
        <f>+ROUND(OTCHET!E419,0)</f>
        <v>5880</v>
      </c>
      <c r="Q79" s="1097">
        <f>+ROUND(OTCHET!L419,0)</f>
        <v>5880</v>
      </c>
      <c r="R79" s="1035"/>
      <c r="S79" s="1673" t="s">
        <v>1101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1103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5880</v>
      </c>
      <c r="J81" s="1231">
        <f>+ROUND(J79+J80,0)</f>
        <v>5880</v>
      </c>
      <c r="K81" s="1084"/>
      <c r="L81" s="1231">
        <f>+ROUND(L79+L80,0)</f>
        <v>0</v>
      </c>
      <c r="M81" s="1084"/>
      <c r="N81" s="1232">
        <f>+ROUND(N79+N80,0)</f>
        <v>5880</v>
      </c>
      <c r="O81" s="1086"/>
      <c r="P81" s="1230">
        <f>+ROUND(P79+P80,0)</f>
        <v>5880</v>
      </c>
      <c r="Q81" s="1231">
        <f>+ROUND(Q79+Q80,0)</f>
        <v>5880</v>
      </c>
      <c r="R81" s="1035"/>
      <c r="S81" s="1670" t="s">
        <v>1105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944</v>
      </c>
      <c r="J83" s="1244">
        <f>+ROUND(J48,0)-ROUND(J77,0)+ROUND(J81,0)</f>
        <v>944</v>
      </c>
      <c r="K83" s="1084"/>
      <c r="L83" s="1244">
        <f>+ROUND(L48,0)-ROUND(L77,0)+ROUND(L81,0)</f>
        <v>0</v>
      </c>
      <c r="M83" s="1084"/>
      <c r="N83" s="1245">
        <f>+ROUND(N48,0)-ROUND(N77,0)+ROUND(N81,0)</f>
        <v>944</v>
      </c>
      <c r="O83" s="1246"/>
      <c r="P83" s="1243">
        <f>+ROUND(P48,0)-ROUND(P77,0)+ROUND(P81,0)</f>
        <v>944</v>
      </c>
      <c r="Q83" s="1244">
        <f>+ROUND(Q48,0)-ROUND(Q77,0)+ROUND(Q81,0)</f>
        <v>944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-944</v>
      </c>
      <c r="J84" s="1252">
        <f>+ROUND(J101,0)+ROUND(J120,0)+ROUND(J127,0)-ROUND(J132,0)</f>
        <v>-944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-944</v>
      </c>
      <c r="O84" s="1246"/>
      <c r="P84" s="1251">
        <f>+ROUND(P101,0)+ROUND(P120,0)+ROUND(P127,0)-ROUND(P132,0)</f>
        <v>-944</v>
      </c>
      <c r="Q84" s="1252">
        <f>+ROUND(Q101,0)+ROUND(Q120,0)+ROUND(Q127,0)-ROUND(Q132,0)</f>
        <v>-944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1111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1113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1115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1118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1120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1122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1124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1126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1129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1131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1133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1135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1139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1141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1143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1146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1148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1150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1153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1155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1157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1160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1162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1164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1166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1169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-944</v>
      </c>
      <c r="J123" s="1109">
        <f>+IF(OR($P$2=98,$P$2=42,$P$2=96,$P$2=97),$Q123,0)</f>
        <v>-944</v>
      </c>
      <c r="K123" s="1084"/>
      <c r="L123" s="1109">
        <f>+IF($P$2=33,$Q123,0)</f>
        <v>0</v>
      </c>
      <c r="M123" s="1084"/>
      <c r="N123" s="1110">
        <f>+ROUND(+G123+J123+L123,0)</f>
        <v>-944</v>
      </c>
      <c r="O123" s="1086"/>
      <c r="P123" s="1108">
        <f>+ROUND(OTCHET!E524,0)</f>
        <v>-944</v>
      </c>
      <c r="Q123" s="1109">
        <f>+ROUND(OTCHET!L524,0)</f>
        <v>-944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1173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1175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-944</v>
      </c>
      <c r="J127" s="1231">
        <f>+ROUND(+SUM(J122:J126),0)</f>
        <v>-944</v>
      </c>
      <c r="K127" s="1084"/>
      <c r="L127" s="1231">
        <f>+ROUND(+SUM(L122:L126),0)</f>
        <v>0</v>
      </c>
      <c r="M127" s="1084"/>
      <c r="N127" s="1232">
        <f>+ROUND(+SUM(N122:N126),0)</f>
        <v>-944</v>
      </c>
      <c r="O127" s="1086"/>
      <c r="P127" s="1230">
        <f>+ROUND(+SUM(P122:P126),0)</f>
        <v>-944</v>
      </c>
      <c r="Q127" s="1231">
        <f>+ROUND(+SUM(Q122:Q126),0)</f>
        <v>-944</v>
      </c>
      <c r="R127" s="1035"/>
      <c r="S127" s="1670" t="s">
        <v>1177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1180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1182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1184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1186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0</v>
      </c>
      <c r="D134" s="1236" t="s">
        <v>1188</v>
      </c>
      <c r="E134" s="1008"/>
      <c r="F134" s="1662"/>
      <c r="G134" s="1662"/>
      <c r="H134" s="1008"/>
      <c r="I134" s="1293" t="s">
        <v>1189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954</v>
      </c>
      <c r="F11" s="696">
        <f>OTCHET!F9</f>
        <v>45291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4936</v>
      </c>
      <c r="F38" s="836">
        <f>F39+F43+F44+F46+SUM(F48:F52)+F55</f>
        <v>4936</v>
      </c>
      <c r="G38" s="837">
        <f>G39+G43+G44+G46+SUM(G48:G52)+G55</f>
        <v>4936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4159</v>
      </c>
      <c r="F39" s="799">
        <f>SUM(F40:F42)</f>
        <v>4159</v>
      </c>
      <c r="G39" s="800">
        <f>SUM(G40:G42)</f>
        <v>4159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3543</v>
      </c>
      <c r="F40" s="862">
        <f aca="true" t="shared" si="1" ref="F40:F55">+G40+H40+I40</f>
        <v>3543</v>
      </c>
      <c r="G40" s="863">
        <f>OTCHET!I187</f>
        <v>3543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616</v>
      </c>
      <c r="F42" s="1618">
        <f t="shared" si="1"/>
        <v>616</v>
      </c>
      <c r="G42" s="1619">
        <f>+OTCHET!I196+OTCHET!I204</f>
        <v>616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777</v>
      </c>
      <c r="F43" s="804">
        <f t="shared" si="1"/>
        <v>777</v>
      </c>
      <c r="G43" s="805">
        <f>+OTCHET!I205+OTCHET!I223+OTCHET!I271</f>
        <v>777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5880</v>
      </c>
      <c r="F56" s="881">
        <f>+F57+F58+F62</f>
        <v>5880</v>
      </c>
      <c r="G56" s="882">
        <f>+G57+G58+G62</f>
        <v>5880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5880</v>
      </c>
      <c r="F58" s="890">
        <f t="shared" si="2"/>
        <v>5880</v>
      </c>
      <c r="G58" s="891">
        <f>+OTCHET!I383+OTCHET!I391+OTCHET!I396+OTCHET!I399+OTCHET!I402+OTCHET!I405+OTCHET!I406+OTCHET!I409+OTCHET!I422+OTCHET!I423+OTCHET!I424+OTCHET!I425+OTCHET!I426</f>
        <v>5880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944</v>
      </c>
      <c r="F64" s="916">
        <f>+F22-F38+F56-F63</f>
        <v>944</v>
      </c>
      <c r="G64" s="917">
        <f>+G22-G38+G56-G63</f>
        <v>944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-944</v>
      </c>
      <c r="F66" s="926">
        <f>SUM(+F68+F76+F77+F84+F85+F86+F89+F90+F91+F92+F93+F94+F95)</f>
        <v>-944</v>
      </c>
      <c r="G66" s="927">
        <f>SUM(+G68+G76+G77+G84+G85+G86+G89+G90+G91+G92+G93+G94+G95)</f>
        <v>-944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-944</v>
      </c>
      <c r="F86" s="894">
        <f>+F87+F88</f>
        <v>-944</v>
      </c>
      <c r="G86" s="895">
        <f>+G87+G88</f>
        <v>-944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-944</v>
      </c>
      <c r="F88" s="952">
        <f t="shared" si="5"/>
        <v>-944</v>
      </c>
      <c r="G88" s="953">
        <f>+OTCHET!I521+OTCHET!I524+OTCHET!I544</f>
        <v>-944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КСФ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2082</v>
      </c>
      <c r="C9" s="1815"/>
      <c r="D9" s="1816"/>
      <c r="E9" s="115">
        <f>DATE($C$3,1,1)</f>
        <v>44927</v>
      </c>
      <c r="F9" s="116">
        <v>45291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декември</v>
      </c>
      <c r="G10" s="113"/>
      <c r="H10" s="114"/>
      <c r="I10" s="1748" t="s">
        <v>953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947</v>
      </c>
      <c r="F12" s="1570" t="s">
        <v>1380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2044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2045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2046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2047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2048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2049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КСФ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"Неофит Рилски", гр. Килифарево</v>
      </c>
      <c r="C176" s="1774"/>
      <c r="D176" s="1775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3543</v>
      </c>
      <c r="F187" s="274">
        <f t="shared" si="41"/>
        <v>3543</v>
      </c>
      <c r="G187" s="275">
        <f t="shared" si="41"/>
        <v>0</v>
      </c>
      <c r="H187" s="276">
        <f t="shared" si="41"/>
        <v>0</v>
      </c>
      <c r="I187" s="274">
        <f t="shared" si="41"/>
        <v>3543</v>
      </c>
      <c r="J187" s="275">
        <f t="shared" si="41"/>
        <v>0</v>
      </c>
      <c r="K187" s="276">
        <f t="shared" si="41"/>
        <v>0</v>
      </c>
      <c r="L187" s="273">
        <f t="shared" si="41"/>
        <v>3543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3543</v>
      </c>
      <c r="F188" s="282">
        <f t="shared" si="43"/>
        <v>3543</v>
      </c>
      <c r="G188" s="283">
        <f t="shared" si="43"/>
        <v>0</v>
      </c>
      <c r="H188" s="284">
        <f t="shared" si="43"/>
        <v>0</v>
      </c>
      <c r="I188" s="282">
        <f t="shared" si="43"/>
        <v>3543</v>
      </c>
      <c r="J188" s="283">
        <f t="shared" si="43"/>
        <v>0</v>
      </c>
      <c r="K188" s="284">
        <f t="shared" si="43"/>
        <v>0</v>
      </c>
      <c r="L188" s="281">
        <f t="shared" si="43"/>
        <v>3543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616</v>
      </c>
      <c r="F196" s="274">
        <f t="shared" si="46"/>
        <v>616</v>
      </c>
      <c r="G196" s="275">
        <f t="shared" si="46"/>
        <v>0</v>
      </c>
      <c r="H196" s="276">
        <f t="shared" si="46"/>
        <v>0</v>
      </c>
      <c r="I196" s="274">
        <f t="shared" si="46"/>
        <v>616</v>
      </c>
      <c r="J196" s="275">
        <f t="shared" si="46"/>
        <v>0</v>
      </c>
      <c r="K196" s="276">
        <f t="shared" si="46"/>
        <v>0</v>
      </c>
      <c r="L196" s="273">
        <f t="shared" si="46"/>
        <v>616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310</v>
      </c>
      <c r="F197" s="282">
        <f t="shared" si="47"/>
        <v>310</v>
      </c>
      <c r="G197" s="283">
        <f t="shared" si="47"/>
        <v>0</v>
      </c>
      <c r="H197" s="284">
        <f t="shared" si="47"/>
        <v>0</v>
      </c>
      <c r="I197" s="282">
        <f t="shared" si="47"/>
        <v>310</v>
      </c>
      <c r="J197" s="283">
        <f t="shared" si="47"/>
        <v>0</v>
      </c>
      <c r="K197" s="284">
        <f t="shared" si="47"/>
        <v>0</v>
      </c>
      <c r="L197" s="281">
        <f t="shared" si="47"/>
        <v>310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71</v>
      </c>
      <c r="F198" s="296">
        <f t="shared" si="47"/>
        <v>71</v>
      </c>
      <c r="G198" s="297">
        <f t="shared" si="47"/>
        <v>0</v>
      </c>
      <c r="H198" s="298">
        <f t="shared" si="47"/>
        <v>0</v>
      </c>
      <c r="I198" s="296">
        <f t="shared" si="47"/>
        <v>71</v>
      </c>
      <c r="J198" s="297">
        <f t="shared" si="47"/>
        <v>0</v>
      </c>
      <c r="K198" s="298">
        <f t="shared" si="47"/>
        <v>0</v>
      </c>
      <c r="L198" s="295">
        <f t="shared" si="47"/>
        <v>71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148</v>
      </c>
      <c r="F200" s="296">
        <f t="shared" si="47"/>
        <v>148</v>
      </c>
      <c r="G200" s="297">
        <f t="shared" si="47"/>
        <v>0</v>
      </c>
      <c r="H200" s="298">
        <f t="shared" si="47"/>
        <v>0</v>
      </c>
      <c r="I200" s="296">
        <f t="shared" si="47"/>
        <v>148</v>
      </c>
      <c r="J200" s="297">
        <f t="shared" si="47"/>
        <v>0</v>
      </c>
      <c r="K200" s="298">
        <f t="shared" si="47"/>
        <v>0</v>
      </c>
      <c r="L200" s="295">
        <f t="shared" si="47"/>
        <v>148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87</v>
      </c>
      <c r="F201" s="296">
        <f t="shared" si="47"/>
        <v>87</v>
      </c>
      <c r="G201" s="297">
        <f t="shared" si="47"/>
        <v>0</v>
      </c>
      <c r="H201" s="298">
        <f t="shared" si="47"/>
        <v>0</v>
      </c>
      <c r="I201" s="296">
        <f t="shared" si="47"/>
        <v>87</v>
      </c>
      <c r="J201" s="297">
        <f t="shared" si="47"/>
        <v>0</v>
      </c>
      <c r="K201" s="298">
        <f t="shared" si="47"/>
        <v>0</v>
      </c>
      <c r="L201" s="295">
        <f t="shared" si="47"/>
        <v>87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777</v>
      </c>
      <c r="F205" s="274">
        <f t="shared" si="48"/>
        <v>777</v>
      </c>
      <c r="G205" s="275">
        <f t="shared" si="48"/>
        <v>0</v>
      </c>
      <c r="H205" s="276">
        <f t="shared" si="48"/>
        <v>0</v>
      </c>
      <c r="I205" s="274">
        <f t="shared" si="48"/>
        <v>777</v>
      </c>
      <c r="J205" s="275">
        <f t="shared" si="48"/>
        <v>0</v>
      </c>
      <c r="K205" s="276">
        <f t="shared" si="48"/>
        <v>0</v>
      </c>
      <c r="L205" s="310">
        <f t="shared" si="48"/>
        <v>777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777</v>
      </c>
      <c r="F210" s="296">
        <f t="shared" si="49"/>
        <v>777</v>
      </c>
      <c r="G210" s="297">
        <f t="shared" si="49"/>
        <v>0</v>
      </c>
      <c r="H210" s="298">
        <f t="shared" si="49"/>
        <v>0</v>
      </c>
      <c r="I210" s="296">
        <f t="shared" si="49"/>
        <v>777</v>
      </c>
      <c r="J210" s="297">
        <f t="shared" si="49"/>
        <v>0</v>
      </c>
      <c r="K210" s="298">
        <f t="shared" si="49"/>
        <v>0</v>
      </c>
      <c r="L210" s="295">
        <f t="shared" si="49"/>
        <v>777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1642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1647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1644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1645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899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4936</v>
      </c>
      <c r="F301" s="396">
        <f t="shared" si="77"/>
        <v>4936</v>
      </c>
      <c r="G301" s="397">
        <f t="shared" si="77"/>
        <v>0</v>
      </c>
      <c r="H301" s="398">
        <f t="shared" si="77"/>
        <v>0</v>
      </c>
      <c r="I301" s="396">
        <f t="shared" si="77"/>
        <v>4936</v>
      </c>
      <c r="J301" s="397">
        <f t="shared" si="77"/>
        <v>0</v>
      </c>
      <c r="K301" s="398">
        <f t="shared" si="77"/>
        <v>0</v>
      </c>
      <c r="L301" s="395">
        <f t="shared" si="77"/>
        <v>4936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КСФ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"Неофит Рилски", гр. Килифарево</v>
      </c>
      <c r="C350" s="1774"/>
      <c r="D350" s="1775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5880</v>
      </c>
      <c r="F399" s="455">
        <f t="shared" si="89"/>
        <v>5880</v>
      </c>
      <c r="G399" s="469">
        <f t="shared" si="89"/>
        <v>0</v>
      </c>
      <c r="H399" s="441">
        <f>SUM(H400:H401)</f>
        <v>0</v>
      </c>
      <c r="I399" s="455">
        <f t="shared" si="89"/>
        <v>5880</v>
      </c>
      <c r="J399" s="440">
        <f t="shared" si="89"/>
        <v>0</v>
      </c>
      <c r="K399" s="441">
        <f>SUM(K400:K401)</f>
        <v>0</v>
      </c>
      <c r="L399" s="1367">
        <f t="shared" si="89"/>
        <v>5880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5880</v>
      </c>
      <c r="F400" s="158">
        <v>5880</v>
      </c>
      <c r="G400" s="159"/>
      <c r="H400" s="154">
        <v>0</v>
      </c>
      <c r="I400" s="158">
        <v>5880</v>
      </c>
      <c r="J400" s="159"/>
      <c r="K400" s="154">
        <v>0</v>
      </c>
      <c r="L400" s="1368">
        <f>I400+J400+K400</f>
        <v>5880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906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5880</v>
      </c>
      <c r="F419" s="491">
        <f t="shared" si="95"/>
        <v>5880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5880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5880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910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КСФ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"Неофит Рилски", гр. Килифарево</v>
      </c>
      <c r="C435" s="1774"/>
      <c r="D435" s="1775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944</v>
      </c>
      <c r="F445" s="538">
        <f t="shared" si="99"/>
        <v>944</v>
      </c>
      <c r="G445" s="539">
        <f t="shared" si="99"/>
        <v>0</v>
      </c>
      <c r="H445" s="540">
        <f t="shared" si="99"/>
        <v>0</v>
      </c>
      <c r="I445" s="538">
        <f t="shared" si="99"/>
        <v>944</v>
      </c>
      <c r="J445" s="539">
        <f t="shared" si="99"/>
        <v>0</v>
      </c>
      <c r="K445" s="540">
        <f t="shared" si="99"/>
        <v>0</v>
      </c>
      <c r="L445" s="541">
        <f t="shared" si="99"/>
        <v>944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-944</v>
      </c>
      <c r="F446" s="545">
        <f t="shared" si="100"/>
        <v>-944</v>
      </c>
      <c r="G446" s="546">
        <f t="shared" si="100"/>
        <v>0</v>
      </c>
      <c r="H446" s="547">
        <f t="shared" si="100"/>
        <v>0</v>
      </c>
      <c r="I446" s="545">
        <f t="shared" si="100"/>
        <v>-944</v>
      </c>
      <c r="J446" s="546">
        <f t="shared" si="100"/>
        <v>0</v>
      </c>
      <c r="K446" s="547">
        <f t="shared" si="100"/>
        <v>0</v>
      </c>
      <c r="L446" s="548">
        <f>+L597</f>
        <v>-944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КСФ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"Неофит Рилски", гр. Килифарево</v>
      </c>
      <c r="C451" s="1774"/>
      <c r="D451" s="1775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1940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914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919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920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921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922</v>
      </c>
      <c r="D524" s="1759"/>
      <c r="E524" s="567">
        <f aca="true" t="shared" si="120" ref="E524:L524">SUM(E525:E530)</f>
        <v>-944</v>
      </c>
      <c r="F524" s="576">
        <f t="shared" si="120"/>
        <v>-944</v>
      </c>
      <c r="G524" s="569">
        <f t="shared" si="120"/>
        <v>0</v>
      </c>
      <c r="H524" s="570">
        <f>SUM(H525:H530)</f>
        <v>0</v>
      </c>
      <c r="I524" s="576">
        <f t="shared" si="120"/>
        <v>-944</v>
      </c>
      <c r="J524" s="569">
        <f t="shared" si="120"/>
        <v>0</v>
      </c>
      <c r="K524" s="570">
        <f t="shared" si="120"/>
        <v>0</v>
      </c>
      <c r="L524" s="567">
        <f t="shared" si="120"/>
        <v>-944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-944</v>
      </c>
      <c r="F527" s="158">
        <v>-944</v>
      </c>
      <c r="G527" s="159"/>
      <c r="H527" s="574">
        <v>0</v>
      </c>
      <c r="I527" s="158">
        <v>-944</v>
      </c>
      <c r="J527" s="159"/>
      <c r="K527" s="574">
        <v>0</v>
      </c>
      <c r="L527" s="1376">
        <f t="shared" si="116"/>
        <v>-944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924</v>
      </c>
      <c r="D535" s="1763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925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926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927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936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941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818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-944</v>
      </c>
      <c r="F597" s="652">
        <f t="shared" si="133"/>
        <v>-944</v>
      </c>
      <c r="G597" s="653">
        <f t="shared" si="133"/>
        <v>0</v>
      </c>
      <c r="H597" s="654">
        <f t="shared" si="133"/>
        <v>0</v>
      </c>
      <c r="I597" s="652">
        <f t="shared" si="133"/>
        <v>-944</v>
      </c>
      <c r="J597" s="653">
        <f t="shared" si="133"/>
        <v>0</v>
      </c>
      <c r="K597" s="655">
        <f t="shared" si="133"/>
        <v>0</v>
      </c>
      <c r="L597" s="651">
        <f t="shared" si="133"/>
        <v>-944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862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/>
      <c r="E603" s="660"/>
      <c r="F603" s="218" t="s">
        <v>864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865</v>
      </c>
      <c r="C604" s="1739"/>
      <c r="D604" s="661" t="s">
        <v>866</v>
      </c>
      <c r="E604" s="662"/>
      <c r="F604" s="663"/>
      <c r="G604" s="1740" t="s">
        <v>862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867</v>
      </c>
      <c r="E605" s="665"/>
      <c r="F605" s="666"/>
      <c r="G605" s="667" t="s">
        <v>868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1" t="str">
        <f>$B$7</f>
        <v>ОТЧЕТНИ ДАННИ ПО ЕБК ЗА СМЕТКИТЕ ЗА СРЕДСТВАТА ОТ ЕВРОПЕЙСКИЯ СЪЮЗ - КСФ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3" t="str">
        <f>$B$9</f>
        <v>ОУ "Неофит Рилски", гр. Килифарево</v>
      </c>
      <c r="C623" s="1774"/>
      <c r="D623" s="1775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875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699</v>
      </c>
      <c r="E630" s="1817" t="str">
        <f>CONCATENATE("Уточнен план ",$C$3)</f>
        <v>Уточнен план 2023</v>
      </c>
      <c r="F630" s="1818"/>
      <c r="G630" s="1818"/>
      <c r="H630" s="1819"/>
      <c r="I630" s="1826" t="str">
        <f>CONCATENATE("Отчет ",$C$3)</f>
        <v>Отчет 2023</v>
      </c>
      <c r="J630" s="1827"/>
      <c r="K630" s="1827"/>
      <c r="L630" s="182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651" t="str">
        <f>VLOOKUP(D633,OP_LIST2,2,FALSE)</f>
        <v>98313</v>
      </c>
      <c r="D633" s="1653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2" t="s">
        <v>2076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1">
        <f>+C634</f>
        <v>3322</v>
      </c>
      <c r="D635" s="1441" t="s">
        <v>1945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6" t="s">
        <v>730</v>
      </c>
      <c r="D637" s="1807"/>
      <c r="E637" s="273">
        <f>SUM(E638:E639)</f>
        <v>3543</v>
      </c>
      <c r="F637" s="274">
        <f>SUM(F638:F639)</f>
        <v>3543</v>
      </c>
      <c r="G637" s="275">
        <f>SUM(G638:G639)</f>
        <v>0</v>
      </c>
      <c r="H637" s="276">
        <f>SUM(H638:H639)</f>
        <v>0</v>
      </c>
      <c r="I637" s="274">
        <f>SUM(I638:I639)</f>
        <v>3543</v>
      </c>
      <c r="J637" s="275">
        <f>SUM(J638:J639)</f>
        <v>0</v>
      </c>
      <c r="K637" s="276">
        <f>SUM(K638:K639)</f>
        <v>0</v>
      </c>
      <c r="L637" s="273">
        <f>SUM(L638:L639)</f>
        <v>3543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3543</v>
      </c>
      <c r="F638" s="152">
        <v>3543</v>
      </c>
      <c r="G638" s="153"/>
      <c r="H638" s="1407"/>
      <c r="I638" s="152">
        <v>3543</v>
      </c>
      <c r="J638" s="153"/>
      <c r="K638" s="1407"/>
      <c r="L638" s="281">
        <f>I638+J638+K638</f>
        <v>3543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2" t="s">
        <v>733</v>
      </c>
      <c r="D640" s="180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04" t="s">
        <v>189</v>
      </c>
      <c r="D646" s="1805"/>
      <c r="E646" s="273">
        <f>SUM(E647:E653)</f>
        <v>616</v>
      </c>
      <c r="F646" s="274">
        <f>SUM(F647:F653)</f>
        <v>616</v>
      </c>
      <c r="G646" s="275">
        <f>SUM(G647:G653)</f>
        <v>0</v>
      </c>
      <c r="H646" s="276">
        <f>SUM(H647:H653)</f>
        <v>0</v>
      </c>
      <c r="I646" s="274">
        <f>SUM(I647:I653)</f>
        <v>616</v>
      </c>
      <c r="J646" s="275">
        <f>SUM(J647:J653)</f>
        <v>0</v>
      </c>
      <c r="K646" s="276">
        <f>SUM(K647:K653)</f>
        <v>0</v>
      </c>
      <c r="L646" s="273">
        <f>SUM(L647:L653)</f>
        <v>616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>F647+G647+H647</f>
        <v>310</v>
      </c>
      <c r="F647" s="152">
        <v>310</v>
      </c>
      <c r="G647" s="153"/>
      <c r="H647" s="1407"/>
      <c r="I647" s="152">
        <v>310</v>
      </c>
      <c r="J647" s="153"/>
      <c r="K647" s="1407"/>
      <c r="L647" s="281">
        <f>I647+J647+K647</f>
        <v>310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894</v>
      </c>
      <c r="E648" s="295">
        <f>F648+G648+H648</f>
        <v>71</v>
      </c>
      <c r="F648" s="158">
        <v>71</v>
      </c>
      <c r="G648" s="159"/>
      <c r="H648" s="1409"/>
      <c r="I648" s="158">
        <v>71</v>
      </c>
      <c r="J648" s="159"/>
      <c r="K648" s="1409"/>
      <c r="L648" s="295">
        <f>I648+J648+K648</f>
        <v>71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856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191</v>
      </c>
      <c r="E650" s="295">
        <f>F650+G650+H650</f>
        <v>148</v>
      </c>
      <c r="F650" s="158">
        <v>148</v>
      </c>
      <c r="G650" s="159"/>
      <c r="H650" s="1409"/>
      <c r="I650" s="158">
        <v>148</v>
      </c>
      <c r="J650" s="159"/>
      <c r="K650" s="1409"/>
      <c r="L650" s="295">
        <f>I650+J650+K650</f>
        <v>148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>F651+G651+H651</f>
        <v>87</v>
      </c>
      <c r="F651" s="158">
        <v>87</v>
      </c>
      <c r="G651" s="159"/>
      <c r="H651" s="1409"/>
      <c r="I651" s="158">
        <v>87</v>
      </c>
      <c r="J651" s="159"/>
      <c r="K651" s="1409"/>
      <c r="L651" s="295">
        <f>I651+J651+K651</f>
        <v>87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858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193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0" t="s">
        <v>194</v>
      </c>
      <c r="D654" s="1801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2" t="s">
        <v>195</v>
      </c>
      <c r="D655" s="1803"/>
      <c r="E655" s="310">
        <f>SUM(E656:E672)</f>
        <v>777</v>
      </c>
      <c r="F655" s="274">
        <f>SUM(F656:F672)</f>
        <v>777</v>
      </c>
      <c r="G655" s="275">
        <f>SUM(G656:G672)</f>
        <v>0</v>
      </c>
      <c r="H655" s="276">
        <f>SUM(H656:H672)</f>
        <v>0</v>
      </c>
      <c r="I655" s="274">
        <f>SUM(I656:I672)</f>
        <v>777</v>
      </c>
      <c r="J655" s="275">
        <f>SUM(J656:J672)</f>
        <v>0</v>
      </c>
      <c r="K655" s="276">
        <f>SUM(K656:K672)</f>
        <v>0</v>
      </c>
      <c r="L655" s="310">
        <f>SUM(L656:L672)</f>
        <v>777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>F656+G656+H656</f>
        <v>0</v>
      </c>
      <c r="F656" s="152"/>
      <c r="G656" s="153"/>
      <c r="H656" s="1407"/>
      <c r="I656" s="152"/>
      <c r="J656" s="153"/>
      <c r="K656" s="1407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197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198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199</v>
      </c>
      <c r="E659" s="295">
        <f>F659+G659+H659</f>
        <v>0</v>
      </c>
      <c r="F659" s="158"/>
      <c r="G659" s="159"/>
      <c r="H659" s="1409"/>
      <c r="I659" s="158"/>
      <c r="J659" s="159"/>
      <c r="K659" s="1409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200</v>
      </c>
      <c r="E660" s="295">
        <f>F660+G660+H660</f>
        <v>777</v>
      </c>
      <c r="F660" s="158">
        <v>777</v>
      </c>
      <c r="G660" s="159"/>
      <c r="H660" s="1409"/>
      <c r="I660" s="158">
        <v>777</v>
      </c>
      <c r="J660" s="159"/>
      <c r="K660" s="1409"/>
      <c r="L660" s="295">
        <f>I660+J660+K660</f>
        <v>777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>F661+G661+H661</f>
        <v>0</v>
      </c>
      <c r="F661" s="164"/>
      <c r="G661" s="165"/>
      <c r="H661" s="1408"/>
      <c r="I661" s="164"/>
      <c r="J661" s="165"/>
      <c r="K661" s="1408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202</v>
      </c>
      <c r="E662" s="320">
        <f>F662+G662+H662</f>
        <v>0</v>
      </c>
      <c r="F662" s="450"/>
      <c r="G662" s="451"/>
      <c r="H662" s="1417"/>
      <c r="I662" s="450"/>
      <c r="J662" s="451"/>
      <c r="K662" s="1417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203</v>
      </c>
      <c r="E663" s="326">
        <f>F663+G663+H663</f>
        <v>0</v>
      </c>
      <c r="F663" s="445"/>
      <c r="G663" s="446"/>
      <c r="H663" s="1414"/>
      <c r="I663" s="445"/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204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205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859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206</v>
      </c>
      <c r="E667" s="320">
        <f>F667+G667+H667</f>
        <v>0</v>
      </c>
      <c r="F667" s="450"/>
      <c r="G667" s="451"/>
      <c r="H667" s="1417"/>
      <c r="I667" s="450"/>
      <c r="J667" s="451"/>
      <c r="K667" s="1417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786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207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299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208</v>
      </c>
      <c r="E672" s="287">
        <f>F672+G672+H672</f>
        <v>0</v>
      </c>
      <c r="F672" s="173">
        <v>0</v>
      </c>
      <c r="G672" s="174"/>
      <c r="H672" s="1410"/>
      <c r="I672" s="173">
        <v>0</v>
      </c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6" t="s">
        <v>266</v>
      </c>
      <c r="D673" s="179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6" t="s">
        <v>708</v>
      </c>
      <c r="D677" s="179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6" t="s">
        <v>214</v>
      </c>
      <c r="D683" s="179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300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215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6" t="s">
        <v>216</v>
      </c>
      <c r="D686" s="1797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8" t="s">
        <v>217</v>
      </c>
      <c r="D687" s="1799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8" t="s">
        <v>218</v>
      </c>
      <c r="D688" s="1799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8" t="s">
        <v>1646</v>
      </c>
      <c r="D689" s="1799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6" t="s">
        <v>219</v>
      </c>
      <c r="D690" s="179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220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221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222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223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224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225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226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702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1643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2043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6" t="s">
        <v>228</v>
      </c>
      <c r="D705" s="1797"/>
      <c r="E705" s="310">
        <f>F705+G705+H705</f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6" t="s">
        <v>229</v>
      </c>
      <c r="D706" s="1797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6" t="s">
        <v>230</v>
      </c>
      <c r="D707" s="1797"/>
      <c r="E707" s="310">
        <f>F707+G707+H707</f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6" t="s">
        <v>231</v>
      </c>
      <c r="D708" s="179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232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233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234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235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236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237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6" t="s">
        <v>1647</v>
      </c>
      <c r="D715" s="179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238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239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240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6" t="s">
        <v>1644</v>
      </c>
      <c r="D719" s="1797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6" t="s">
        <v>1645</v>
      </c>
      <c r="D720" s="1797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8" t="s">
        <v>241</v>
      </c>
      <c r="D721" s="1799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6" t="s">
        <v>267</v>
      </c>
      <c r="D722" s="179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242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4" t="s">
        <v>243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245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609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610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611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612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613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614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672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6" t="s">
        <v>673</v>
      </c>
      <c r="D738" s="179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9" t="s">
        <v>899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1" t="s">
        <v>681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1" t="s">
        <v>681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4936</v>
      </c>
      <c r="F752" s="396">
        <f>SUM(F637,F640,F646,F654,F655,F673,F677,F683,F686,F687,F688,F689,F690,F699,F705,F706,F707,F708,F715,F719,F720,F721,F722,F725,F726,F734,F737,F738,F743)+F748</f>
        <v>4936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4936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4936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2077</v>
      </c>
      <c r="C152" s="1487">
        <v>5541</v>
      </c>
    </row>
    <row r="153" spans="1:3" ht="15.75">
      <c r="A153" s="1487">
        <v>5545</v>
      </c>
      <c r="B153" s="1499" t="s">
        <v>2078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2079</v>
      </c>
      <c r="C162" s="1487">
        <v>5561</v>
      </c>
    </row>
    <row r="163" spans="1:3" ht="15.75">
      <c r="A163" s="1487">
        <v>5562</v>
      </c>
      <c r="B163" s="1501" t="s">
        <v>1998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2042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49" t="s">
        <v>629</v>
      </c>
      <c r="B283" s="1650"/>
      <c r="C283" s="1650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2040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2041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2050</v>
      </c>
      <c r="B306" s="1508"/>
      <c r="C306" s="1508"/>
    </row>
    <row r="307" spans="1:3" ht="14.25">
      <c r="A307" s="1507" t="s">
        <v>2051</v>
      </c>
      <c r="B307" s="1508" t="s">
        <v>2052</v>
      </c>
      <c r="C307" s="1508" t="s">
        <v>2050</v>
      </c>
    </row>
    <row r="308" spans="1:3" ht="14.25">
      <c r="A308" s="1507" t="s">
        <v>2053</v>
      </c>
      <c r="B308" s="1508" t="s">
        <v>2054</v>
      </c>
      <c r="C308" s="1508" t="s">
        <v>2050</v>
      </c>
    </row>
    <row r="309" spans="1:3" ht="14.25">
      <c r="A309" s="1507" t="s">
        <v>2055</v>
      </c>
      <c r="B309" s="1508" t="s">
        <v>2056</v>
      </c>
      <c r="C309" s="1508" t="s">
        <v>2050</v>
      </c>
    </row>
    <row r="310" spans="1:3" ht="14.25">
      <c r="A310" s="1507" t="s">
        <v>2057</v>
      </c>
      <c r="B310" s="1508" t="s">
        <v>2058</v>
      </c>
      <c r="C310" s="1508" t="s">
        <v>2050</v>
      </c>
    </row>
    <row r="311" spans="1:3" ht="14.25">
      <c r="A311" s="1507" t="s">
        <v>2059</v>
      </c>
      <c r="B311" s="1508" t="s">
        <v>2060</v>
      </c>
      <c r="C311" s="1508" t="s">
        <v>2050</v>
      </c>
    </row>
    <row r="312" spans="1:3" ht="14.25">
      <c r="A312" s="1507" t="s">
        <v>2061</v>
      </c>
      <c r="B312" s="1508" t="s">
        <v>2062</v>
      </c>
      <c r="C312" s="1508" t="s">
        <v>2050</v>
      </c>
    </row>
    <row r="313" spans="1:3" ht="14.25">
      <c r="A313" s="1507" t="s">
        <v>2063</v>
      </c>
      <c r="B313" s="1508" t="s">
        <v>2064</v>
      </c>
      <c r="C313" s="1508" t="s">
        <v>2050</v>
      </c>
    </row>
    <row r="314" spans="1:3" ht="14.25">
      <c r="A314" s="1507" t="s">
        <v>2065</v>
      </c>
      <c r="B314" s="1508" t="s">
        <v>2066</v>
      </c>
      <c r="C314" s="1508" t="s">
        <v>2050</v>
      </c>
    </row>
    <row r="315" spans="1:3" ht="14.25">
      <c r="A315" s="1507" t="s">
        <v>2067</v>
      </c>
      <c r="B315" s="1508" t="s">
        <v>2068</v>
      </c>
      <c r="C315" s="1508" t="s">
        <v>2050</v>
      </c>
    </row>
    <row r="316" spans="1:3" ht="14.25">
      <c r="A316" s="1507" t="s">
        <v>2069</v>
      </c>
      <c r="B316" s="1508" t="s">
        <v>2070</v>
      </c>
      <c r="C316" s="1508" t="s">
        <v>2050</v>
      </c>
    </row>
    <row r="317" spans="1:3" ht="14.25">
      <c r="A317" s="1507" t="s">
        <v>2071</v>
      </c>
      <c r="B317" s="1508" t="s">
        <v>2072</v>
      </c>
      <c r="C317" s="1508" t="s">
        <v>2050</v>
      </c>
    </row>
    <row r="318" spans="1:3" ht="14.25">
      <c r="A318" s="1507" t="s">
        <v>2073</v>
      </c>
      <c r="B318" s="1508" t="s">
        <v>2074</v>
      </c>
      <c r="C318" s="1508" t="s">
        <v>2050</v>
      </c>
    </row>
    <row r="319" spans="1:3" ht="14.25">
      <c r="A319" s="1507" t="s">
        <v>2075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1999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2000</v>
      </c>
      <c r="E378" s="1537"/>
    </row>
    <row r="379" spans="1:5" ht="18">
      <c r="A379" s="1531" t="s">
        <v>1290</v>
      </c>
      <c r="B379" s="1530" t="s">
        <v>2001</v>
      </c>
      <c r="E379" s="1537"/>
    </row>
    <row r="380" spans="1:5" ht="18">
      <c r="A380" s="1531" t="s">
        <v>1291</v>
      </c>
      <c r="B380" s="1532" t="s">
        <v>2002</v>
      </c>
      <c r="E380" s="1537"/>
    </row>
    <row r="381" spans="1:5" ht="18">
      <c r="A381" s="1531" t="s">
        <v>1292</v>
      </c>
      <c r="B381" s="1533" t="s">
        <v>2003</v>
      </c>
      <c r="E381" s="1537"/>
    </row>
    <row r="382" spans="1:5" ht="18">
      <c r="A382" s="1531" t="s">
        <v>1293</v>
      </c>
      <c r="B382" s="1533" t="s">
        <v>2004</v>
      </c>
      <c r="E382" s="1537"/>
    </row>
    <row r="383" spans="1:5" ht="18">
      <c r="A383" s="1531" t="s">
        <v>1294</v>
      </c>
      <c r="B383" s="1533" t="s">
        <v>2005</v>
      </c>
      <c r="E383" s="1537"/>
    </row>
    <row r="384" spans="1:5" ht="18">
      <c r="A384" s="1531" t="s">
        <v>1295</v>
      </c>
      <c r="B384" s="1533" t="s">
        <v>2006</v>
      </c>
      <c r="E384" s="1537"/>
    </row>
    <row r="385" spans="1:5" ht="18">
      <c r="A385" s="1531" t="s">
        <v>1296</v>
      </c>
      <c r="B385" s="1533" t="s">
        <v>2007</v>
      </c>
      <c r="E385" s="1537"/>
    </row>
    <row r="386" spans="1:5" ht="18">
      <c r="A386" s="1531" t="s">
        <v>1297</v>
      </c>
      <c r="B386" s="1534" t="s">
        <v>2008</v>
      </c>
      <c r="E386" s="1537"/>
    </row>
    <row r="387" spans="1:5" ht="18">
      <c r="A387" s="1531" t="s">
        <v>1298</v>
      </c>
      <c r="B387" s="1534" t="s">
        <v>2009</v>
      </c>
      <c r="E387" s="1537"/>
    </row>
    <row r="388" spans="1:5" ht="18">
      <c r="A388" s="1531" t="s">
        <v>1299</v>
      </c>
      <c r="B388" s="1534" t="s">
        <v>2010</v>
      </c>
      <c r="E388" s="1537"/>
    </row>
    <row r="389" spans="1:5" ht="18">
      <c r="A389" s="1531" t="s">
        <v>1300</v>
      </c>
      <c r="B389" s="1534" t="s">
        <v>2011</v>
      </c>
      <c r="E389" s="1537"/>
    </row>
    <row r="390" spans="1:5" ht="18">
      <c r="A390" s="1531" t="s">
        <v>1301</v>
      </c>
      <c r="B390" s="1535" t="s">
        <v>2012</v>
      </c>
      <c r="E390" s="1537"/>
    </row>
    <row r="391" spans="1:5" ht="18">
      <c r="A391" s="1531" t="s">
        <v>1302</v>
      </c>
      <c r="B391" s="1535" t="s">
        <v>2013</v>
      </c>
      <c r="E391" s="1537"/>
    </row>
    <row r="392" spans="1:5" ht="18">
      <c r="A392" s="1531" t="s">
        <v>1303</v>
      </c>
      <c r="B392" s="1534" t="s">
        <v>2014</v>
      </c>
      <c r="E392" s="1537"/>
    </row>
    <row r="393" spans="1:5" ht="18">
      <c r="A393" s="1531" t="s">
        <v>1304</v>
      </c>
      <c r="B393" s="1534" t="s">
        <v>2015</v>
      </c>
      <c r="C393" s="1536" t="s">
        <v>179</v>
      </c>
      <c r="E393" s="1537"/>
    </row>
    <row r="394" spans="1:5" ht="18">
      <c r="A394" s="1531" t="s">
        <v>1305</v>
      </c>
      <c r="B394" s="1533" t="s">
        <v>2016</v>
      </c>
      <c r="C394" s="1536" t="s">
        <v>179</v>
      </c>
      <c r="E394" s="1537"/>
    </row>
    <row r="395" spans="1:5" ht="18">
      <c r="A395" s="1531" t="s">
        <v>1306</v>
      </c>
      <c r="B395" s="1534" t="s">
        <v>2017</v>
      </c>
      <c r="C395" s="1536" t="s">
        <v>179</v>
      </c>
      <c r="E395" s="1537"/>
    </row>
    <row r="396" spans="1:5" ht="18">
      <c r="A396" s="1531" t="s">
        <v>1307</v>
      </c>
      <c r="B396" s="1534" t="s">
        <v>2018</v>
      </c>
      <c r="C396" s="1536" t="s">
        <v>179</v>
      </c>
      <c r="E396" s="1537"/>
    </row>
    <row r="397" spans="1:5" ht="18">
      <c r="A397" s="1531" t="s">
        <v>1308</v>
      </c>
      <c r="B397" s="1534" t="s">
        <v>2019</v>
      </c>
      <c r="C397" s="1536" t="s">
        <v>179</v>
      </c>
      <c r="E397" s="1537"/>
    </row>
    <row r="398" spans="1:5" ht="18">
      <c r="A398" s="1531" t="s">
        <v>1309</v>
      </c>
      <c r="B398" s="1534" t="s">
        <v>2020</v>
      </c>
      <c r="C398" s="1536" t="s">
        <v>179</v>
      </c>
      <c r="E398" s="1537"/>
    </row>
    <row r="399" spans="1:5" ht="18">
      <c r="A399" s="1531" t="s">
        <v>1310</v>
      </c>
      <c r="B399" s="1534" t="s">
        <v>2021</v>
      </c>
      <c r="C399" s="1536" t="s">
        <v>179</v>
      </c>
      <c r="E399" s="1537"/>
    </row>
    <row r="400" spans="1:5" ht="18">
      <c r="A400" s="1531" t="s">
        <v>1311</v>
      </c>
      <c r="B400" s="1534" t="s">
        <v>2022</v>
      </c>
      <c r="C400" s="1536" t="s">
        <v>179</v>
      </c>
      <c r="E400" s="1537"/>
    </row>
    <row r="401" spans="1:5" ht="18">
      <c r="A401" s="1531" t="s">
        <v>1312</v>
      </c>
      <c r="B401" s="1534" t="s">
        <v>2023</v>
      </c>
      <c r="C401" s="1536" t="s">
        <v>179</v>
      </c>
      <c r="E401" s="1537"/>
    </row>
    <row r="402" spans="1:5" ht="18">
      <c r="A402" s="1531" t="s">
        <v>1313</v>
      </c>
      <c r="B402" s="1533" t="s">
        <v>2024</v>
      </c>
      <c r="C402" s="1536" t="s">
        <v>179</v>
      </c>
      <c r="E402" s="1537"/>
    </row>
    <row r="403" spans="1:5" ht="18">
      <c r="A403" s="1531" t="s">
        <v>1314</v>
      </c>
      <c r="B403" s="1534" t="s">
        <v>2025</v>
      </c>
      <c r="C403" s="1536" t="s">
        <v>179</v>
      </c>
      <c r="E403" s="1537"/>
    </row>
    <row r="404" spans="1:5" ht="18">
      <c r="A404" s="1531" t="s">
        <v>1315</v>
      </c>
      <c r="B404" s="1533" t="s">
        <v>2026</v>
      </c>
      <c r="C404" s="1536" t="s">
        <v>179</v>
      </c>
      <c r="E404" s="1537"/>
    </row>
    <row r="405" spans="1:5" ht="18">
      <c r="A405" s="1531" t="s">
        <v>1316</v>
      </c>
      <c r="B405" s="1533" t="s">
        <v>2027</v>
      </c>
      <c r="C405" s="1536" t="s">
        <v>179</v>
      </c>
      <c r="E405" s="1537"/>
    </row>
    <row r="406" spans="1:5" ht="18">
      <c r="A406" s="1531" t="s">
        <v>1317</v>
      </c>
      <c r="B406" s="1533" t="s">
        <v>2028</v>
      </c>
      <c r="C406" s="1536" t="s">
        <v>179</v>
      </c>
      <c r="E406" s="1537"/>
    </row>
    <row r="407" spans="1:5" ht="18">
      <c r="A407" s="1531" t="s">
        <v>1318</v>
      </c>
      <c r="B407" s="1533" t="s">
        <v>2029</v>
      </c>
      <c r="C407" s="1536" t="s">
        <v>179</v>
      </c>
      <c r="E407" s="1537"/>
    </row>
    <row r="408" spans="1:5" ht="18">
      <c r="A408" s="1531" t="s">
        <v>1319</v>
      </c>
      <c r="B408" s="1533" t="s">
        <v>2030</v>
      </c>
      <c r="C408" s="1536" t="s">
        <v>179</v>
      </c>
      <c r="E408" s="1537"/>
    </row>
    <row r="409" spans="1:5" ht="18">
      <c r="A409" s="1531" t="s">
        <v>1320</v>
      </c>
      <c r="B409" s="1533" t="s">
        <v>2031</v>
      </c>
      <c r="C409" s="1536" t="s">
        <v>179</v>
      </c>
      <c r="E409" s="1537"/>
    </row>
    <row r="410" spans="1:5" ht="18">
      <c r="A410" s="1531" t="s">
        <v>1321</v>
      </c>
      <c r="B410" s="1533" t="s">
        <v>2032</v>
      </c>
      <c r="C410" s="1536" t="s">
        <v>179</v>
      </c>
      <c r="E410" s="1537"/>
    </row>
    <row r="411" spans="1:5" ht="18">
      <c r="A411" s="1531" t="s">
        <v>1322</v>
      </c>
      <c r="B411" s="1533" t="s">
        <v>2033</v>
      </c>
      <c r="C411" s="1536" t="s">
        <v>179</v>
      </c>
      <c r="E411" s="1537"/>
    </row>
    <row r="412" spans="1:5" ht="18">
      <c r="A412" s="1531" t="s">
        <v>1323</v>
      </c>
      <c r="B412" s="1538" t="s">
        <v>2034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2035</v>
      </c>
      <c r="C416" s="1536" t="s">
        <v>179</v>
      </c>
      <c r="E416" s="1537"/>
    </row>
    <row r="417" spans="1:5" ht="18">
      <c r="A417" s="1531" t="s">
        <v>1327</v>
      </c>
      <c r="B417" s="1518" t="s">
        <v>2036</v>
      </c>
      <c r="C417" s="1536" t="s">
        <v>179</v>
      </c>
      <c r="E417" s="1537"/>
    </row>
    <row r="418" spans="1:5" ht="18">
      <c r="A418" s="1576" t="s">
        <v>1328</v>
      </c>
      <c r="B418" s="1543" t="s">
        <v>2037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.75">
      <c r="A600" s="1531" t="s">
        <v>1505</v>
      </c>
      <c r="B600" s="1553" t="s">
        <v>1826</v>
      </c>
      <c r="C600" s="1536" t="s">
        <v>179</v>
      </c>
      <c r="E600" s="1537"/>
    </row>
    <row r="601" spans="1:5" ht="18.75">
      <c r="A601" s="1531" t="s">
        <v>1506</v>
      </c>
      <c r="B601" s="1554" t="s">
        <v>1827</v>
      </c>
      <c r="C601" s="1536" t="s">
        <v>179</v>
      </c>
      <c r="E601" s="1537"/>
    </row>
    <row r="602" spans="1:5" ht="18.75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2076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1646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2043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1647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1644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1645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899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2023-01-24T07:36:26Z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